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kalmbac\Documents\Brian Files\ANMP Publications\Pubs in Development\Solid and Liquid Manure Estimation\"/>
    </mc:Choice>
  </mc:AlternateContent>
  <bookViews>
    <workbookView xWindow="0" yWindow="0" windowWidth="19065" windowHeight="6090"/>
  </bookViews>
  <sheets>
    <sheet name="Calculation" sheetId="1" r:id="rId1"/>
    <sheet name="Table 1" sheetId="2" r:id="rId2"/>
    <sheet name="Table 2" sheetId="4" r:id="rId3"/>
    <sheet name="Table 3" sheetId="7" r:id="rId4"/>
    <sheet name="Help" sheetId="8" r:id="rId5"/>
  </sheets>
  <definedNames>
    <definedName name="_xlnm.Print_Area" localSheetId="0">Calculation!$A$1:$F$66</definedName>
    <definedName name="_xlnm.Print_Area" localSheetId="1">'Table 1'!$A$1:$E$56</definedName>
    <definedName name="_xlnm.Print_Area" localSheetId="2">'Table 2'!$A$1:$D$34</definedName>
  </definedNames>
  <calcPr calcId="162913"/>
</workbook>
</file>

<file path=xl/calcChain.xml><?xml version="1.0" encoding="utf-8"?>
<calcChain xmlns="http://schemas.openxmlformats.org/spreadsheetml/2006/main">
  <c r="D32" i="1" l="1"/>
  <c r="E32" i="1" l="1"/>
  <c r="F32" i="1"/>
  <c r="F59" i="1" l="1"/>
  <c r="A34" i="1"/>
  <c r="A26" i="1"/>
  <c r="F21" i="1"/>
  <c r="F22" i="1" s="1"/>
  <c r="E21" i="1"/>
  <c r="E22" i="1" s="1"/>
  <c r="D21" i="1"/>
  <c r="D22" i="1" s="1"/>
  <c r="F17" i="1"/>
  <c r="E17" i="1"/>
  <c r="D17" i="1"/>
  <c r="E11" i="1"/>
  <c r="R29" i="7"/>
  <c r="Q29" i="7"/>
  <c r="P29" i="7"/>
  <c r="R28" i="7"/>
  <c r="Q28" i="7"/>
  <c r="P28" i="7"/>
  <c r="R27" i="7"/>
  <c r="Q27" i="7"/>
  <c r="P27" i="7"/>
  <c r="R26" i="7"/>
  <c r="Q26" i="7"/>
  <c r="P26" i="7"/>
  <c r="R25" i="7"/>
  <c r="Q25" i="7"/>
  <c r="P25" i="7"/>
  <c r="R24" i="7"/>
  <c r="Q24" i="7"/>
  <c r="P24" i="7"/>
  <c r="R23" i="7"/>
  <c r="Q23" i="7"/>
  <c r="P23" i="7"/>
  <c r="R22" i="7"/>
  <c r="Q22" i="7"/>
  <c r="P22" i="7"/>
  <c r="R21" i="7"/>
  <c r="Q21" i="7"/>
  <c r="P21" i="7"/>
  <c r="R20" i="7"/>
  <c r="Q20" i="7"/>
  <c r="P20" i="7"/>
  <c r="R19" i="7"/>
  <c r="Q19" i="7"/>
  <c r="P19" i="7"/>
  <c r="R18" i="7"/>
  <c r="Q18" i="7"/>
  <c r="P18" i="7"/>
  <c r="R17" i="7"/>
  <c r="Q17" i="7"/>
  <c r="P17" i="7"/>
  <c r="R16" i="7"/>
  <c r="Q16" i="7"/>
  <c r="P16" i="7"/>
  <c r="R15" i="7"/>
  <c r="Q15" i="7"/>
  <c r="P15" i="7"/>
  <c r="R14" i="7"/>
  <c r="Q14" i="7"/>
  <c r="P14" i="7"/>
  <c r="R13" i="7"/>
  <c r="Q13" i="7"/>
  <c r="P13" i="7"/>
  <c r="R12" i="7"/>
  <c r="Q12" i="7"/>
  <c r="P12" i="7"/>
  <c r="R11" i="7"/>
  <c r="Q11" i="7"/>
  <c r="P11" i="7"/>
  <c r="R10" i="7"/>
  <c r="Q10" i="7"/>
  <c r="P10" i="7"/>
  <c r="R9" i="7"/>
  <c r="Q9" i="7"/>
  <c r="P9" i="7"/>
  <c r="R8" i="7"/>
  <c r="Q8" i="7"/>
  <c r="P8" i="7"/>
  <c r="R7" i="7"/>
  <c r="Q7" i="7"/>
  <c r="P7" i="7"/>
  <c r="F47" i="1" l="1"/>
  <c r="F48" i="1" s="1"/>
  <c r="E47" i="1"/>
  <c r="E48" i="1" s="1"/>
  <c r="F54" i="1"/>
  <c r="F41" i="1"/>
  <c r="F42" i="1" s="1"/>
  <c r="E41" i="1"/>
  <c r="E42" i="1" s="1"/>
  <c r="D47" i="1"/>
  <c r="D48" i="1" s="1"/>
  <c r="F24" i="1"/>
  <c r="F37" i="1" s="1"/>
  <c r="E24" i="1"/>
  <c r="E37" i="1" s="1"/>
  <c r="D24" i="1"/>
  <c r="D37" i="1" s="1"/>
  <c r="D41" i="1"/>
  <c r="D42" i="1" s="1"/>
  <c r="D49" i="1" l="1"/>
  <c r="F52" i="1" s="1"/>
  <c r="F60" i="1" s="1"/>
</calcChain>
</file>

<file path=xl/sharedStrings.xml><?xml version="1.0" encoding="utf-8"?>
<sst xmlns="http://schemas.openxmlformats.org/spreadsheetml/2006/main" count="280" uniqueCount="264">
  <si>
    <t>Farm name:</t>
  </si>
  <si>
    <t>Manure Production period:</t>
  </si>
  <si>
    <t>Starting date:</t>
  </si>
  <si>
    <t>Ending date:</t>
  </si>
  <si>
    <t>A.</t>
  </si>
  <si>
    <t>Total days in manure production period:</t>
  </si>
  <si>
    <t>Livestock Information</t>
  </si>
  <si>
    <t>B.</t>
  </si>
  <si>
    <t>Livestock group</t>
  </si>
  <si>
    <t>C.</t>
  </si>
  <si>
    <t>Average weight (lbs.)</t>
  </si>
  <si>
    <t>D.</t>
  </si>
  <si>
    <t>E.</t>
  </si>
  <si>
    <t>F.</t>
  </si>
  <si>
    <t>G.</t>
  </si>
  <si>
    <t>H.</t>
  </si>
  <si>
    <t>I.</t>
  </si>
  <si>
    <t>J.</t>
  </si>
  <si>
    <t>Bedding Estimation</t>
  </si>
  <si>
    <t>K.</t>
  </si>
  <si>
    <t>Bedding type (straw, sawdust, etc.)</t>
  </si>
  <si>
    <t>L.</t>
  </si>
  <si>
    <t>M.</t>
  </si>
  <si>
    <t>N.</t>
  </si>
  <si>
    <t>Uncollected  Manure (Deposited on Pasture)</t>
  </si>
  <si>
    <t>O.</t>
  </si>
  <si>
    <t>Collected Solid Waste (Manure And Bedding)</t>
  </si>
  <si>
    <t>P.</t>
  </si>
  <si>
    <t>Q.</t>
  </si>
  <si>
    <r>
      <t xml:space="preserve">Weight of manure/AU/day (lbs.)                                      (see </t>
    </r>
    <r>
      <rPr>
        <b/>
        <sz val="12"/>
        <rFont val="Arial"/>
        <family val="2"/>
      </rPr>
      <t>Table 1</t>
    </r>
    <r>
      <rPr>
        <sz val="12"/>
        <rFont val="Arial"/>
        <family val="2"/>
      </rPr>
      <t>.)</t>
    </r>
  </si>
  <si>
    <t>Table 1. MANURE PRODUCTION RATES*</t>
  </si>
  <si>
    <t>Table 2. Density of Bedding Materials</t>
  </si>
  <si>
    <t>Loose Bedding Material</t>
  </si>
  <si>
    <t>Description</t>
  </si>
  <si>
    <t>Dairy</t>
  </si>
  <si>
    <t>Ground limestone</t>
  </si>
  <si>
    <t>Soil</t>
  </si>
  <si>
    <t>Other Legume Hay</t>
  </si>
  <si>
    <t>Beef</t>
  </si>
  <si>
    <t>Baled Bedding Material</t>
  </si>
  <si>
    <t>Density (lbs/cu. ft.)</t>
  </si>
  <si>
    <t>Swine</t>
  </si>
  <si>
    <t>Chopped Bedding Material</t>
  </si>
  <si>
    <t>MANURE QUANTITY ESTIMATION</t>
  </si>
  <si>
    <t>R.</t>
  </si>
  <si>
    <t>S.</t>
  </si>
  <si>
    <t>T.</t>
  </si>
  <si>
    <t>U.</t>
  </si>
  <si>
    <t>V.</t>
  </si>
  <si>
    <t>W.</t>
  </si>
  <si>
    <r>
      <t xml:space="preserve">Volume of liquid manure/AU/day (cubic feet) (See </t>
    </r>
    <r>
      <rPr>
        <b/>
        <sz val="12"/>
        <rFont val="Arial"/>
        <family val="2"/>
      </rPr>
      <t>Table 1</t>
    </r>
    <r>
      <rPr>
        <sz val="12"/>
        <rFont val="Arial"/>
        <family val="2"/>
      </rPr>
      <t xml:space="preserve">)                                           </t>
    </r>
  </si>
  <si>
    <t>X.</t>
  </si>
  <si>
    <t>Y.</t>
  </si>
  <si>
    <t>Z.</t>
  </si>
  <si>
    <t>Volume of washwater per day (gallons)</t>
  </si>
  <si>
    <t>Collected Liquid Manure and Bedding</t>
  </si>
  <si>
    <t>Fraction of manure collected as liquid waste                                                                  (expressed as a decimal)</t>
  </si>
  <si>
    <t>(Use when both solid and liquid manure are generated by a single livestock group)</t>
  </si>
  <si>
    <r>
      <t>Animal units (AU)                                                   [(</t>
    </r>
    <r>
      <rPr>
        <b/>
        <sz val="12"/>
        <rFont val="Arial"/>
        <family val="2"/>
      </rPr>
      <t>C</t>
    </r>
    <r>
      <rPr>
        <sz val="12"/>
        <rFont val="Arial"/>
        <family val="2"/>
      </rPr>
      <t xml:space="preserve"> x </t>
    </r>
    <r>
      <rPr>
        <b/>
        <sz val="12"/>
        <rFont val="Arial"/>
        <family val="2"/>
      </rPr>
      <t>D</t>
    </r>
    <r>
      <rPr>
        <sz val="12"/>
        <rFont val="Arial"/>
        <family val="2"/>
      </rPr>
      <t>)/1000]</t>
    </r>
  </si>
  <si>
    <t>Hours per day confined</t>
  </si>
  <si>
    <t>AA.</t>
  </si>
  <si>
    <t>BB.</t>
  </si>
  <si>
    <t>CC.</t>
  </si>
  <si>
    <t>DD.</t>
  </si>
  <si>
    <t>EE.</t>
  </si>
  <si>
    <t>FF.</t>
  </si>
  <si>
    <r>
      <t>Weight of bedding (tons)                                        [(</t>
    </r>
    <r>
      <rPr>
        <b/>
        <sz val="12"/>
        <rFont val="Arial"/>
        <family val="2"/>
      </rPr>
      <t>O</t>
    </r>
    <r>
      <rPr>
        <sz val="12"/>
        <rFont val="Arial"/>
        <family val="2"/>
      </rPr>
      <t xml:space="preserve"> x </t>
    </r>
    <r>
      <rPr>
        <b/>
        <sz val="12"/>
        <rFont val="Arial"/>
        <family val="2"/>
      </rPr>
      <t>P</t>
    </r>
    <r>
      <rPr>
        <sz val="12"/>
        <rFont val="Arial"/>
        <family val="2"/>
      </rPr>
      <t>)/2000]</t>
    </r>
  </si>
  <si>
    <r>
      <t>Weight of manure on pasture (tons)                                               [(</t>
    </r>
    <r>
      <rPr>
        <b/>
        <sz val="12"/>
        <rFont val="Arial"/>
        <family val="2"/>
      </rPr>
      <t>E</t>
    </r>
    <r>
      <rPr>
        <sz val="12"/>
        <rFont val="Arial"/>
        <family val="2"/>
      </rPr>
      <t xml:space="preserve"> x </t>
    </r>
    <r>
      <rPr>
        <b/>
        <sz val="12"/>
        <rFont val="Arial"/>
        <family val="2"/>
      </rPr>
      <t>L</t>
    </r>
    <r>
      <rPr>
        <sz val="12"/>
        <rFont val="Arial"/>
        <family val="2"/>
      </rPr>
      <t xml:space="preserve"> x </t>
    </r>
    <r>
      <rPr>
        <b/>
        <sz val="12"/>
        <rFont val="Arial"/>
        <family val="2"/>
      </rPr>
      <t>M</t>
    </r>
    <r>
      <rPr>
        <sz val="12"/>
        <rFont val="Arial"/>
        <family val="2"/>
      </rPr>
      <t>)/2000]</t>
    </r>
  </si>
  <si>
    <r>
      <t>Weight of collected manure (tons)                                             [</t>
    </r>
    <r>
      <rPr>
        <b/>
        <sz val="12"/>
        <rFont val="Arial"/>
        <family val="2"/>
      </rPr>
      <t>E</t>
    </r>
    <r>
      <rPr>
        <sz val="12"/>
        <rFont val="Arial"/>
        <family val="2"/>
      </rPr>
      <t xml:space="preserve"> x (</t>
    </r>
    <r>
      <rPr>
        <b/>
        <sz val="12"/>
        <rFont val="Arial"/>
        <family val="2"/>
      </rPr>
      <t>J</t>
    </r>
    <r>
      <rPr>
        <sz val="12"/>
        <rFont val="Arial"/>
        <family val="2"/>
      </rPr>
      <t xml:space="preserve"> - (</t>
    </r>
    <r>
      <rPr>
        <b/>
        <sz val="12"/>
        <rFont val="Arial"/>
        <family val="2"/>
      </rPr>
      <t>J x K</t>
    </r>
    <r>
      <rPr>
        <sz val="12"/>
        <rFont val="Arial"/>
        <family val="2"/>
      </rPr>
      <t xml:space="preserve">)) x </t>
    </r>
    <r>
      <rPr>
        <b/>
        <sz val="12"/>
        <rFont val="Arial"/>
        <family val="2"/>
      </rPr>
      <t>M</t>
    </r>
    <r>
      <rPr>
        <sz val="12"/>
        <rFont val="Arial"/>
        <family val="2"/>
      </rPr>
      <t>]/2000]</t>
    </r>
  </si>
  <si>
    <r>
      <t>Weight  of collected manure &amp; bedding (tons)                                                                  [</t>
    </r>
    <r>
      <rPr>
        <b/>
        <sz val="12"/>
        <rFont val="Arial"/>
        <family val="2"/>
      </rPr>
      <t>Q</t>
    </r>
    <r>
      <rPr>
        <sz val="12"/>
        <rFont val="Arial"/>
        <family val="2"/>
      </rPr>
      <t xml:space="preserve"> - (</t>
    </r>
    <r>
      <rPr>
        <b/>
        <sz val="12"/>
        <rFont val="Arial"/>
        <family val="2"/>
      </rPr>
      <t>Q</t>
    </r>
    <r>
      <rPr>
        <sz val="12"/>
        <rFont val="Arial"/>
        <family val="2"/>
      </rPr>
      <t xml:space="preserve"> x </t>
    </r>
    <r>
      <rPr>
        <b/>
        <sz val="12"/>
        <rFont val="Arial"/>
        <family val="2"/>
      </rPr>
      <t>R</t>
    </r>
    <r>
      <rPr>
        <sz val="12"/>
        <rFont val="Arial"/>
        <family val="2"/>
      </rPr>
      <t xml:space="preserve">) + </t>
    </r>
    <r>
      <rPr>
        <b/>
        <sz val="12"/>
        <rFont val="Arial"/>
        <family val="2"/>
      </rPr>
      <t>T]</t>
    </r>
  </si>
  <si>
    <r>
      <t>Volume of liquid manure collected (cubic feet)                                                                     [</t>
    </r>
    <r>
      <rPr>
        <b/>
        <sz val="12"/>
        <rFont val="Arial"/>
        <family val="2"/>
      </rPr>
      <t>E</t>
    </r>
    <r>
      <rPr>
        <sz val="12"/>
        <rFont val="Arial"/>
        <family val="2"/>
      </rPr>
      <t xml:space="preserve"> x (</t>
    </r>
    <r>
      <rPr>
        <b/>
        <sz val="12"/>
        <rFont val="Arial"/>
        <family val="2"/>
      </rPr>
      <t>J</t>
    </r>
    <r>
      <rPr>
        <sz val="12"/>
        <rFont val="Arial"/>
        <family val="2"/>
      </rPr>
      <t xml:space="preserve"> x </t>
    </r>
    <r>
      <rPr>
        <b/>
        <sz val="12"/>
        <rFont val="Arial"/>
        <family val="2"/>
      </rPr>
      <t>K</t>
    </r>
    <r>
      <rPr>
        <sz val="12"/>
        <rFont val="Arial"/>
        <family val="2"/>
      </rPr>
      <t xml:space="preserve">) x </t>
    </r>
    <r>
      <rPr>
        <b/>
        <sz val="12"/>
        <rFont val="Arial"/>
        <family val="2"/>
      </rPr>
      <t>V</t>
    </r>
    <r>
      <rPr>
        <sz val="12"/>
        <rFont val="Arial"/>
        <family val="2"/>
      </rPr>
      <t>]</t>
    </r>
  </si>
  <si>
    <t># of animals</t>
  </si>
  <si>
    <t>Full days confined during manure production period</t>
  </si>
  <si>
    <t>Days partially confined during manure production period</t>
  </si>
  <si>
    <t>Fraction of bedding collected with liquid waste (expressed as a decimal)</t>
  </si>
  <si>
    <r>
      <t>Volume of washwater collected during manure production period (gallons) (</t>
    </r>
    <r>
      <rPr>
        <b/>
        <sz val="12"/>
        <rFont val="Arial"/>
        <family val="2"/>
      </rPr>
      <t>AA</t>
    </r>
    <r>
      <rPr>
        <sz val="12"/>
        <rFont val="Arial"/>
        <family val="2"/>
      </rPr>
      <t xml:space="preserve"> x </t>
    </r>
    <r>
      <rPr>
        <b/>
        <sz val="12"/>
        <rFont val="Arial"/>
        <family val="2"/>
      </rPr>
      <t>A</t>
    </r>
    <r>
      <rPr>
        <sz val="12"/>
        <rFont val="Arial"/>
        <family val="2"/>
      </rPr>
      <t>)</t>
    </r>
  </si>
  <si>
    <r>
      <t>Volume of waste collected (gallons) (</t>
    </r>
    <r>
      <rPr>
        <b/>
        <sz val="12"/>
        <rFont val="Arial"/>
        <family val="2"/>
      </rPr>
      <t>Y</t>
    </r>
    <r>
      <rPr>
        <sz val="12"/>
        <rFont val="Arial"/>
        <family val="2"/>
      </rPr>
      <t xml:space="preserve"> x 7.481)</t>
    </r>
  </si>
  <si>
    <r>
      <t>Density (lbs/ft</t>
    </r>
    <r>
      <rPr>
        <vertAlign val="superscript"/>
        <sz val="16"/>
        <rFont val="Arial"/>
        <family val="2"/>
      </rPr>
      <t>3</t>
    </r>
    <r>
      <rPr>
        <sz val="16"/>
        <rFont val="Arial"/>
        <family val="2"/>
      </rPr>
      <t>)</t>
    </r>
  </si>
  <si>
    <t>County</t>
  </si>
  <si>
    <t>Allegany</t>
  </si>
  <si>
    <t>Cumberland</t>
  </si>
  <si>
    <t>Anne Arundel</t>
  </si>
  <si>
    <t>Annapolis</t>
  </si>
  <si>
    <t>Baltimore</t>
  </si>
  <si>
    <t>Calvert</t>
  </si>
  <si>
    <t>Caroline</t>
  </si>
  <si>
    <t>Carroll</t>
  </si>
  <si>
    <t>Frederick</t>
  </si>
  <si>
    <t>Charles</t>
  </si>
  <si>
    <t>Cecil</t>
  </si>
  <si>
    <t>Dorchester</t>
  </si>
  <si>
    <t>Cambridge</t>
  </si>
  <si>
    <t>Garrett</t>
  </si>
  <si>
    <t>Harford</t>
  </si>
  <si>
    <t>Howard</t>
  </si>
  <si>
    <t>Kent</t>
  </si>
  <si>
    <t>Montgomery</t>
  </si>
  <si>
    <t>Somerset</t>
  </si>
  <si>
    <t>Talbot</t>
  </si>
  <si>
    <t>Washington</t>
  </si>
  <si>
    <t>Hagerstown</t>
  </si>
  <si>
    <t>Wicomico</t>
  </si>
  <si>
    <t>Salisbury</t>
  </si>
  <si>
    <t>Worcester</t>
  </si>
  <si>
    <t>Snow Hill</t>
  </si>
  <si>
    <t>Straw</t>
  </si>
  <si>
    <t>Wood shavings</t>
  </si>
  <si>
    <t>Sawdust</t>
  </si>
  <si>
    <t>Sand</t>
  </si>
  <si>
    <t>Non-Legume hay</t>
  </si>
  <si>
    <t>Alfalfa</t>
  </si>
  <si>
    <t>Newspapers</t>
  </si>
  <si>
    <r>
      <t xml:space="preserve">Day equivalents partially confined </t>
    </r>
    <r>
      <rPr>
        <b/>
        <sz val="12"/>
        <rFont val="Arial"/>
        <family val="2"/>
      </rPr>
      <t>(G * H)/24</t>
    </r>
  </si>
  <si>
    <r>
      <t>Total day equivalents confined                                               (</t>
    </r>
    <r>
      <rPr>
        <b/>
        <sz val="12"/>
        <rFont val="Arial"/>
        <family val="2"/>
      </rPr>
      <t>F</t>
    </r>
    <r>
      <rPr>
        <sz val="12"/>
        <rFont val="Arial"/>
        <family val="2"/>
      </rPr>
      <t xml:space="preserve"> + </t>
    </r>
    <r>
      <rPr>
        <b/>
        <sz val="12"/>
        <rFont val="Arial"/>
        <family val="2"/>
      </rPr>
      <t>I</t>
    </r>
    <r>
      <rPr>
        <sz val="12"/>
        <rFont val="Arial"/>
        <family val="2"/>
      </rPr>
      <t>)</t>
    </r>
  </si>
  <si>
    <r>
      <t>Total day equivalents unconfined on pasture                                            (</t>
    </r>
    <r>
      <rPr>
        <b/>
        <sz val="12"/>
        <rFont val="Arial"/>
        <family val="2"/>
      </rPr>
      <t>A</t>
    </r>
    <r>
      <rPr>
        <sz val="12"/>
        <rFont val="Arial"/>
        <family val="2"/>
      </rPr>
      <t xml:space="preserve"> - </t>
    </r>
    <r>
      <rPr>
        <b/>
        <sz val="12"/>
        <rFont val="Arial"/>
        <family val="2"/>
      </rPr>
      <t>J</t>
    </r>
    <r>
      <rPr>
        <sz val="12"/>
        <rFont val="Arial"/>
        <family val="2"/>
      </rPr>
      <t>)</t>
    </r>
  </si>
  <si>
    <t>Rainfall Data (inches) for Maryland Counties (average in inches)</t>
  </si>
  <si>
    <t>Source:  USDA / NRCS AWM SOFTWARE</t>
  </si>
  <si>
    <t>25 yr-</t>
  </si>
  <si>
    <t>24 hr</t>
  </si>
  <si>
    <t>Yearly</t>
  </si>
  <si>
    <t>April-Sept</t>
  </si>
  <si>
    <t>Oct-March</t>
  </si>
  <si>
    <t>Station</t>
  </si>
  <si>
    <t>event</t>
  </si>
  <si>
    <t>Jan</t>
  </si>
  <si>
    <t>Feb</t>
  </si>
  <si>
    <t>March</t>
  </si>
  <si>
    <t>April</t>
  </si>
  <si>
    <t>May</t>
  </si>
  <si>
    <t>June</t>
  </si>
  <si>
    <t>July</t>
  </si>
  <si>
    <t>Aug</t>
  </si>
  <si>
    <t>Sept</t>
  </si>
  <si>
    <t>Oct</t>
  </si>
  <si>
    <t>Nov</t>
  </si>
  <si>
    <t>Dec</t>
  </si>
  <si>
    <t>Total</t>
  </si>
  <si>
    <t>Cockeysville</t>
  </si>
  <si>
    <t>Prince Frederick</t>
  </si>
  <si>
    <t>Denton</t>
  </si>
  <si>
    <t>Westminster</t>
  </si>
  <si>
    <t>Elkton</t>
  </si>
  <si>
    <t>La Plata</t>
  </si>
  <si>
    <t>Mt. Lake Park</t>
  </si>
  <si>
    <t>Forest Hill</t>
  </si>
  <si>
    <t>Woodbine</t>
  </si>
  <si>
    <t>Chestertown</t>
  </si>
  <si>
    <t>Derwood</t>
  </si>
  <si>
    <t>Prince George's</t>
  </si>
  <si>
    <t>Upper Marlboro</t>
  </si>
  <si>
    <t>Queen Anne's</t>
  </si>
  <si>
    <t>Centreville</t>
  </si>
  <si>
    <t>Prince Anne</t>
  </si>
  <si>
    <t>St Mary's</t>
  </si>
  <si>
    <t>Leonardtown</t>
  </si>
  <si>
    <t>Easton</t>
  </si>
  <si>
    <r>
      <t xml:space="preserve">Inches of rain during manure production period (see </t>
    </r>
    <r>
      <rPr>
        <b/>
        <sz val="12"/>
        <rFont val="Arial"/>
        <family val="2"/>
      </rPr>
      <t>Table 3</t>
    </r>
    <r>
      <rPr>
        <sz val="12"/>
        <rFont val="Arial"/>
        <family val="2"/>
      </rPr>
      <t>.)</t>
    </r>
  </si>
  <si>
    <t>GG.</t>
  </si>
  <si>
    <t>AGRICULTURAL NUTRIENT MANAGEMENT PROGRAM</t>
  </si>
  <si>
    <r>
      <t xml:space="preserve">Density of bedding (lbs. per cu.ft.)                   (see </t>
    </r>
    <r>
      <rPr>
        <b/>
        <sz val="12"/>
        <rFont val="Arial"/>
        <family val="2"/>
      </rPr>
      <t>Table 2</t>
    </r>
    <r>
      <rPr>
        <sz val="12"/>
        <rFont val="Arial"/>
        <family val="2"/>
      </rPr>
      <t>.)</t>
    </r>
  </si>
  <si>
    <t>Drainage area (square feet)</t>
  </si>
  <si>
    <t>HH.</t>
  </si>
  <si>
    <t>Storage structure area (square feet)</t>
  </si>
  <si>
    <r>
      <t>Total volume of collected liquid manure &amp; bedding (cubic feet)                                                 [</t>
    </r>
    <r>
      <rPr>
        <b/>
        <sz val="12"/>
        <rFont val="Arial"/>
        <family val="2"/>
      </rPr>
      <t>X1 +X2 + X3]*</t>
    </r>
  </si>
  <si>
    <t>* Adding these liquid manure sources is legitimate if they all feed into the same liquid manure storage system</t>
  </si>
  <si>
    <t>** Required for CAFOs/CNMPs</t>
  </si>
  <si>
    <r>
      <t xml:space="preserve">Inches of rain during a 25yr - 24 hr storm (see </t>
    </r>
    <r>
      <rPr>
        <b/>
        <sz val="12"/>
        <rFont val="Arial"/>
        <family val="2"/>
      </rPr>
      <t>Table 3</t>
    </r>
    <r>
      <rPr>
        <sz val="12"/>
        <rFont val="Arial"/>
        <family val="2"/>
      </rPr>
      <t>.)*</t>
    </r>
    <r>
      <rPr>
        <b/>
        <sz val="12"/>
        <rFont val="Arial"/>
        <family val="2"/>
      </rPr>
      <t>*</t>
    </r>
  </si>
  <si>
    <r>
      <t xml:space="preserve">Volume of rainfall collected (gallons)                                                                                                     [(0.6 x </t>
    </r>
    <r>
      <rPr>
        <b/>
        <sz val="12"/>
        <rFont val="Arial"/>
        <family val="2"/>
      </rPr>
      <t>CC</t>
    </r>
    <r>
      <rPr>
        <sz val="12"/>
        <rFont val="Arial"/>
        <family val="2"/>
      </rPr>
      <t xml:space="preserve"> x </t>
    </r>
    <r>
      <rPr>
        <b/>
        <sz val="12"/>
        <rFont val="Arial"/>
        <family val="2"/>
      </rPr>
      <t>DD</t>
    </r>
    <r>
      <rPr>
        <sz val="12"/>
        <rFont val="Arial"/>
        <family val="2"/>
      </rPr>
      <t xml:space="preserve">) + (FF x DD) + (0.75 x </t>
    </r>
    <r>
      <rPr>
        <b/>
        <sz val="12"/>
        <rFont val="Arial"/>
        <family val="2"/>
      </rPr>
      <t>CC</t>
    </r>
    <r>
      <rPr>
        <sz val="12"/>
        <rFont val="Arial"/>
        <family val="2"/>
      </rPr>
      <t xml:space="preserve"> x </t>
    </r>
    <r>
      <rPr>
        <b/>
        <sz val="12"/>
        <rFont val="Arial"/>
        <family val="2"/>
      </rPr>
      <t>EE**) + (FF x EE**)</t>
    </r>
    <r>
      <rPr>
        <sz val="12"/>
        <rFont val="Arial"/>
        <family val="2"/>
      </rPr>
      <t>] x 7.481 / 12</t>
    </r>
  </si>
  <si>
    <r>
      <t>Total volume of liquid waste collected (gallons) (</t>
    </r>
    <r>
      <rPr>
        <b/>
        <sz val="12"/>
        <rFont val="Arial"/>
        <family val="2"/>
      </rPr>
      <t>Z</t>
    </r>
    <r>
      <rPr>
        <sz val="12"/>
        <rFont val="Arial"/>
        <family val="2"/>
      </rPr>
      <t xml:space="preserve"> + </t>
    </r>
    <r>
      <rPr>
        <b/>
        <sz val="12"/>
        <rFont val="Arial"/>
        <family val="2"/>
      </rPr>
      <t>BB</t>
    </r>
    <r>
      <rPr>
        <sz val="12"/>
        <rFont val="Arial"/>
        <family val="2"/>
      </rPr>
      <t xml:space="preserve"> + </t>
    </r>
    <r>
      <rPr>
        <b/>
        <sz val="12"/>
        <rFont val="Arial"/>
        <family val="2"/>
      </rPr>
      <t>GG</t>
    </r>
    <r>
      <rPr>
        <sz val="12"/>
        <rFont val="Arial"/>
        <family val="2"/>
      </rPr>
      <t>)</t>
    </r>
  </si>
  <si>
    <t>Values are approximate.</t>
  </si>
  <si>
    <r>
      <t>#</t>
    </r>
    <r>
      <rPr>
        <sz val="16"/>
        <rFont val="Arial"/>
      </rPr>
      <t xml:space="preserve"> USDA/NRCS </t>
    </r>
    <r>
      <rPr>
        <i/>
        <sz val="16"/>
        <rFont val="Arial"/>
        <family val="2"/>
      </rPr>
      <t>Agricultural Waste Management Field Handbook</t>
    </r>
  </si>
  <si>
    <r>
      <t xml:space="preserve">* </t>
    </r>
    <r>
      <rPr>
        <i/>
        <sz val="16"/>
        <rFont val="Arial"/>
        <family val="2"/>
      </rPr>
      <t>Manure Characteristics</t>
    </r>
    <r>
      <rPr>
        <sz val="16"/>
        <rFont val="Arial"/>
      </rPr>
      <t>, MWPS-18, Manure Management Systems Series</t>
    </r>
  </si>
  <si>
    <t>March 2002, ANMP, UMCP</t>
  </si>
  <si>
    <r>
      <t xml:space="preserve">2.5 </t>
    </r>
    <r>
      <rPr>
        <vertAlign val="superscript"/>
        <sz val="16"/>
        <rFont val="Arial"/>
        <family val="2"/>
      </rPr>
      <t>*#</t>
    </r>
  </si>
  <si>
    <r>
      <t xml:space="preserve">9 </t>
    </r>
    <r>
      <rPr>
        <vertAlign val="superscript"/>
        <sz val="16"/>
        <rFont val="Arial"/>
        <family val="2"/>
      </rPr>
      <t>*#</t>
    </r>
  </si>
  <si>
    <r>
      <t xml:space="preserve">12 </t>
    </r>
    <r>
      <rPr>
        <vertAlign val="superscript"/>
        <sz val="16"/>
        <rFont val="Arial"/>
        <family val="2"/>
      </rPr>
      <t>*#</t>
    </r>
  </si>
  <si>
    <r>
      <t xml:space="preserve">105 </t>
    </r>
    <r>
      <rPr>
        <vertAlign val="superscript"/>
        <sz val="16"/>
        <rFont val="Arial"/>
        <family val="2"/>
      </rPr>
      <t>*#</t>
    </r>
  </si>
  <si>
    <r>
      <t xml:space="preserve">4 </t>
    </r>
    <r>
      <rPr>
        <vertAlign val="superscript"/>
        <sz val="16"/>
        <rFont val="Arial"/>
        <family val="2"/>
      </rPr>
      <t>*#</t>
    </r>
  </si>
  <si>
    <r>
      <t xml:space="preserve">7 </t>
    </r>
    <r>
      <rPr>
        <vertAlign val="superscript"/>
        <sz val="16"/>
        <rFont val="Arial"/>
        <family val="2"/>
      </rPr>
      <t>*#</t>
    </r>
  </si>
  <si>
    <r>
      <t>6</t>
    </r>
    <r>
      <rPr>
        <vertAlign val="superscript"/>
        <sz val="16"/>
        <rFont val="Arial"/>
        <family val="2"/>
      </rPr>
      <t xml:space="preserve"> *#</t>
    </r>
  </si>
  <si>
    <r>
      <t xml:space="preserve">4 </t>
    </r>
    <r>
      <rPr>
        <vertAlign val="superscript"/>
        <sz val="16"/>
        <rFont val="Arial"/>
        <family val="2"/>
      </rPr>
      <t>*</t>
    </r>
  </si>
  <si>
    <r>
      <t xml:space="preserve">4.25 </t>
    </r>
    <r>
      <rPr>
        <vertAlign val="superscript"/>
        <sz val="16"/>
        <rFont val="Arial"/>
        <family val="2"/>
      </rPr>
      <t>#</t>
    </r>
  </si>
  <si>
    <r>
      <t xml:space="preserve">95 </t>
    </r>
    <r>
      <rPr>
        <vertAlign val="superscript"/>
        <sz val="16"/>
        <rFont val="Arial"/>
        <family val="2"/>
      </rPr>
      <t>#</t>
    </r>
  </si>
  <si>
    <r>
      <t xml:space="preserve">75 </t>
    </r>
    <r>
      <rPr>
        <vertAlign val="superscript"/>
        <sz val="16"/>
        <rFont val="Arial"/>
        <family val="2"/>
      </rPr>
      <t>#</t>
    </r>
  </si>
  <si>
    <r>
      <t xml:space="preserve">5 </t>
    </r>
    <r>
      <rPr>
        <vertAlign val="superscript"/>
        <sz val="16"/>
        <rFont val="Arial"/>
        <family val="2"/>
      </rPr>
      <t>*</t>
    </r>
  </si>
  <si>
    <r>
      <t xml:space="preserve">20 </t>
    </r>
    <r>
      <rPr>
        <vertAlign val="superscript"/>
        <sz val="16"/>
        <rFont val="Arial"/>
        <family val="2"/>
      </rPr>
      <t>*</t>
    </r>
  </si>
  <si>
    <r>
      <t xml:space="preserve">7 </t>
    </r>
    <r>
      <rPr>
        <vertAlign val="superscript"/>
        <sz val="16"/>
        <rFont val="Arial"/>
        <family val="2"/>
      </rPr>
      <t>*</t>
    </r>
  </si>
  <si>
    <r>
      <t xml:space="preserve">8 </t>
    </r>
    <r>
      <rPr>
        <vertAlign val="superscript"/>
        <sz val="16"/>
        <rFont val="Arial"/>
        <family val="2"/>
      </rPr>
      <t>*</t>
    </r>
  </si>
  <si>
    <r>
      <t xml:space="preserve">14 </t>
    </r>
    <r>
      <rPr>
        <vertAlign val="superscript"/>
        <sz val="16"/>
        <rFont val="Arial"/>
        <family val="2"/>
      </rPr>
      <t>*</t>
    </r>
  </si>
  <si>
    <r>
      <t xml:space="preserve">6 </t>
    </r>
    <r>
      <rPr>
        <vertAlign val="superscript"/>
        <sz val="16"/>
        <rFont val="Arial"/>
        <family val="2"/>
      </rPr>
      <t>*</t>
    </r>
  </si>
  <si>
    <r>
      <t xml:space="preserve">6.5 </t>
    </r>
    <r>
      <rPr>
        <vertAlign val="superscript"/>
        <sz val="16"/>
        <rFont val="Arial"/>
        <family val="2"/>
      </rPr>
      <t>#</t>
    </r>
  </si>
  <si>
    <t>You can only edit values highlighted in blue</t>
  </si>
  <si>
    <r>
      <t>5</t>
    </r>
    <r>
      <rPr>
        <sz val="16"/>
        <rFont val="Arial"/>
        <family val="2"/>
      </rPr>
      <t xml:space="preserve"> Willie Lantz, Garrett College</t>
    </r>
  </si>
  <si>
    <t>University of Maryland Extension programs are open to all citizens without regard to race, color, gender, disability, religion, age, sexual orientation, marital or parental status, or national origin.</t>
  </si>
  <si>
    <t>If all of the bedding is being sent into the liquid system you would put a 1 here. If only part of the bedding is pushed into the liquid system you would enter an estimate of the percent of bedding that goes into the system.</t>
  </si>
  <si>
    <t>It is important to enter the appropriate value here so that the spreadsheet can estimate the volume of manure generated in liquid systems. Line M asks for Weight of manure/AU/day and this number is used to estimate amount of solid manure collected and/or deposited on pasture. Line V is used to estimate how much liquid manure is collected.</t>
  </si>
  <si>
    <r>
      <t>Line K</t>
    </r>
    <r>
      <rPr>
        <sz val="12"/>
        <color indexed="63"/>
        <rFont val="Arial"/>
        <family val="2"/>
      </rPr>
      <t>: Fraction of manure collected as liquid waste.</t>
    </r>
  </si>
  <si>
    <r>
      <t>Line R:</t>
    </r>
    <r>
      <rPr>
        <sz val="12"/>
        <color indexed="63"/>
        <rFont val="Arial"/>
        <family val="2"/>
      </rPr>
      <t xml:space="preserve"> Fraction of bedding collected with liquid waste. </t>
    </r>
  </si>
  <si>
    <t>If all of the manure is going into the liquid storage structure you would put a 1 here.</t>
  </si>
  <si>
    <r>
      <t>Line V</t>
    </r>
    <r>
      <rPr>
        <sz val="12"/>
        <color indexed="63"/>
        <rFont val="Arial"/>
        <family val="2"/>
      </rPr>
      <t>: Volume of liquid manure/AU/day from Table 1.</t>
    </r>
  </si>
  <si>
    <t xml:space="preserve">If the cattle are spending 6 hrs a day in a holding lot and that manure is pushed into a pile and treated as solid manure and the other 18 hrs in the free stall barn and the manure from the free stall barn goes into the liquid system, the cattle are spending 25% of their time in the holding lot and 75% of their time in the free stall barn. In this situation 75% of the manure is going into the liquid system so you should put a .75 in line K.
</t>
  </si>
  <si>
    <t>ManureType</t>
  </si>
  <si>
    <t>Lbs manure/AU/day</t>
  </si>
  <si>
    <t>Cu. ft. manure/AU/day</t>
  </si>
  <si>
    <r>
      <t xml:space="preserve"> lactating cow</t>
    </r>
    <r>
      <rPr>
        <vertAlign val="superscript"/>
        <sz val="14"/>
        <rFont val="Arial"/>
        <family val="2"/>
      </rPr>
      <t>4</t>
    </r>
  </si>
  <si>
    <t xml:space="preserve">       12,500 lbs milk/yr</t>
  </si>
  <si>
    <t xml:space="preserve">       15,000 lbs milk/yr</t>
  </si>
  <si>
    <t xml:space="preserve">       17,500 lbs milk/yr</t>
  </si>
  <si>
    <t xml:space="preserve">       20,000 lbs milk/yr</t>
  </si>
  <si>
    <t xml:space="preserve">       22,500 lbs milk/yr</t>
  </si>
  <si>
    <t xml:space="preserve">       25,000 lbs milk/yr</t>
  </si>
  <si>
    <t xml:space="preserve">       27,500 lbs milk/yr</t>
  </si>
  <si>
    <t xml:space="preserve"> dry cow</t>
  </si>
  <si>
    <t xml:space="preserve"> heifer</t>
  </si>
  <si>
    <r>
      <t xml:space="preserve"> bull</t>
    </r>
    <r>
      <rPr>
        <vertAlign val="superscript"/>
        <sz val="14"/>
        <rFont val="Arial"/>
        <family val="2"/>
      </rPr>
      <t>2</t>
    </r>
  </si>
  <si>
    <t xml:space="preserve"> veal</t>
  </si>
  <si>
    <t xml:space="preserve"> feeder yearling (750 - 1100 lbs.) - high forage diet</t>
  </si>
  <si>
    <t xml:space="preserve"> feeder yearling (750 - 1100 lbs.) - high energy diet</t>
  </si>
  <si>
    <t xml:space="preserve"> calf (450 - 750 lbs.)</t>
  </si>
  <si>
    <t xml:space="preserve"> cow</t>
  </si>
  <si>
    <t xml:space="preserve"> bull</t>
  </si>
  <si>
    <t xml:space="preserve"> grower (up to 250 lbs.)</t>
  </si>
  <si>
    <t xml:space="preserve"> replacement gilt</t>
  </si>
  <si>
    <t xml:space="preserve"> sow - gestation</t>
  </si>
  <si>
    <t xml:space="preserve"> sow - lactation</t>
  </si>
  <si>
    <t xml:space="preserve"> boar</t>
  </si>
  <si>
    <t xml:space="preserve"> nursing / nursery pig (0 - 65 lbs.)</t>
  </si>
  <si>
    <r>
      <t>Poultry</t>
    </r>
    <r>
      <rPr>
        <sz val="14"/>
        <rFont val="Arial"/>
        <family val="2"/>
      </rPr>
      <t xml:space="preserve"> (Free Range)</t>
    </r>
    <r>
      <rPr>
        <vertAlign val="superscript"/>
        <sz val="14"/>
        <rFont val="Arial"/>
        <family val="2"/>
      </rPr>
      <t>6</t>
    </r>
    <r>
      <rPr>
        <sz val="14"/>
        <rFont val="Arial"/>
        <family val="2"/>
      </rPr>
      <t xml:space="preserve"> </t>
    </r>
  </si>
  <si>
    <t xml:space="preserve"> broiler</t>
  </si>
  <si>
    <t xml:space="preserve"> layers</t>
  </si>
  <si>
    <t xml:space="preserve"> turkeys</t>
  </si>
  <si>
    <r>
      <t xml:space="preserve"> ducks</t>
    </r>
    <r>
      <rPr>
        <vertAlign val="superscript"/>
        <sz val="14"/>
        <rFont val="Arial"/>
        <family val="2"/>
      </rPr>
      <t>3</t>
    </r>
    <r>
      <rPr>
        <sz val="14"/>
        <rFont val="Arial"/>
        <family val="2"/>
      </rPr>
      <t xml:space="preserve"> &amp; geese</t>
    </r>
    <r>
      <rPr>
        <vertAlign val="superscript"/>
        <sz val="14"/>
        <rFont val="Arial"/>
        <family val="2"/>
      </rPr>
      <t>1</t>
    </r>
  </si>
  <si>
    <t>Small Ruminants</t>
  </si>
  <si>
    <t xml:space="preserve"> sheep and goats</t>
  </si>
  <si>
    <t xml:space="preserve">Equus sp. </t>
  </si>
  <si>
    <r>
      <t xml:space="preserve"> </t>
    </r>
    <r>
      <rPr>
        <sz val="14"/>
        <rFont val="Arial"/>
        <family val="2"/>
      </rPr>
      <t>horses, mules</t>
    </r>
    <r>
      <rPr>
        <vertAlign val="superscript"/>
        <sz val="14"/>
        <rFont val="Arial"/>
        <family val="2"/>
      </rPr>
      <t>2</t>
    </r>
    <r>
      <rPr>
        <sz val="14"/>
        <rFont val="Arial"/>
        <family val="2"/>
      </rPr>
      <t>, donkeys</t>
    </r>
    <r>
      <rPr>
        <vertAlign val="superscript"/>
        <sz val="14"/>
        <rFont val="Arial"/>
        <family val="2"/>
      </rPr>
      <t>2</t>
    </r>
    <r>
      <rPr>
        <sz val="14"/>
        <rFont val="Arial"/>
        <family val="2"/>
      </rPr>
      <t>, zebras</t>
    </r>
    <r>
      <rPr>
        <vertAlign val="superscript"/>
        <sz val="14"/>
        <rFont val="Arial"/>
        <family val="2"/>
      </rPr>
      <t>2</t>
    </r>
  </si>
  <si>
    <t>Exotic Mammals</t>
  </si>
  <si>
    <r>
      <t xml:space="preserve"> llamas, alpacas, camels, yaks</t>
    </r>
    <r>
      <rPr>
        <vertAlign val="superscript"/>
        <sz val="14"/>
        <rFont val="Arial"/>
        <family val="2"/>
      </rPr>
      <t>2</t>
    </r>
  </si>
  <si>
    <r>
      <t xml:space="preserve"> bison, water buffalo</t>
    </r>
    <r>
      <rPr>
        <vertAlign val="superscript"/>
        <sz val="14"/>
        <rFont val="Arial"/>
        <family val="2"/>
      </rPr>
      <t>2</t>
    </r>
  </si>
  <si>
    <r>
      <t xml:space="preserve"> rabbit</t>
    </r>
    <r>
      <rPr>
        <vertAlign val="superscript"/>
        <sz val="14"/>
        <rFont val="Arial"/>
        <family val="2"/>
      </rPr>
      <t>5</t>
    </r>
  </si>
  <si>
    <r>
      <t xml:space="preserve"> kangaroos</t>
    </r>
    <r>
      <rPr>
        <vertAlign val="superscript"/>
        <sz val="14"/>
        <rFont val="Arial"/>
        <family val="2"/>
      </rPr>
      <t>1</t>
    </r>
  </si>
  <si>
    <r>
      <t xml:space="preserve"> monkeys</t>
    </r>
    <r>
      <rPr>
        <vertAlign val="superscript"/>
        <sz val="14"/>
        <rFont val="Arial"/>
        <family val="2"/>
      </rPr>
      <t>1</t>
    </r>
  </si>
  <si>
    <r>
      <t>Exotic Birds</t>
    </r>
    <r>
      <rPr>
        <vertAlign val="superscript"/>
        <sz val="14"/>
        <rFont val="Arial"/>
        <family val="2"/>
      </rPr>
      <t>1</t>
    </r>
  </si>
  <si>
    <t xml:space="preserve"> emu (breeding stock)</t>
  </si>
  <si>
    <t xml:space="preserve"> emu (young, growing birds)</t>
  </si>
  <si>
    <t xml:space="preserve"> ostrich</t>
  </si>
  <si>
    <r>
      <t xml:space="preserve"> quail</t>
    </r>
    <r>
      <rPr>
        <vertAlign val="superscript"/>
        <sz val="14"/>
        <rFont val="Arial"/>
        <family val="2"/>
      </rPr>
      <t xml:space="preserve"> </t>
    </r>
  </si>
  <si>
    <r>
      <t xml:space="preserve"> guinea fowl, pheasants &amp; peacocks</t>
    </r>
    <r>
      <rPr>
        <vertAlign val="superscript"/>
        <sz val="14"/>
        <rFont val="Arial"/>
        <family val="2"/>
      </rPr>
      <t xml:space="preserve"> </t>
    </r>
  </si>
  <si>
    <t>Agricultural Nutrient Management Program, updated 3-15-2017</t>
  </si>
  <si>
    <r>
      <t xml:space="preserve">* Estimates are from the USDA/NRCS, </t>
    </r>
    <r>
      <rPr>
        <i/>
        <sz val="16"/>
        <rFont val="Arial"/>
        <family val="2"/>
      </rPr>
      <t>Agricultural Waste Management</t>
    </r>
    <r>
      <rPr>
        <sz val="16"/>
        <rFont val="Arial"/>
        <family val="2"/>
      </rPr>
      <t xml:space="preserve"> Field Handbook unless otherwise indicated</t>
    </r>
  </si>
  <si>
    <r>
      <t>1</t>
    </r>
    <r>
      <rPr>
        <sz val="16"/>
        <rFont val="Arial"/>
        <family val="2"/>
      </rPr>
      <t xml:space="preserve"> Dr. Rosalina Angel, UMCP, Department of Animal and Avian Sciences</t>
    </r>
  </si>
  <si>
    <r>
      <t>2</t>
    </r>
    <r>
      <rPr>
        <sz val="16"/>
        <rFont val="Arial"/>
        <family val="2"/>
      </rPr>
      <t xml:space="preserve"> Dr. Richard Kohn, UMCP, Department of Animal and Avian Sciences</t>
    </r>
  </si>
  <si>
    <r>
      <t>3</t>
    </r>
    <r>
      <rPr>
        <sz val="16"/>
        <rFont val="Arial"/>
        <family val="2"/>
      </rPr>
      <t xml:space="preserve"> </t>
    </r>
    <r>
      <rPr>
        <i/>
        <sz val="16"/>
        <rFont val="Arial"/>
        <family val="2"/>
      </rPr>
      <t>Manure Characteristics</t>
    </r>
    <r>
      <rPr>
        <sz val="16"/>
        <rFont val="Arial"/>
        <family val="2"/>
      </rPr>
      <t>, MWPS-18, Manure Management Systems Series, 2000</t>
    </r>
  </si>
  <si>
    <r>
      <t>4</t>
    </r>
    <r>
      <rPr>
        <sz val="16"/>
        <rFont val="Arial"/>
        <family val="2"/>
      </rPr>
      <t xml:space="preserve"> USDA, NRCS AWM Software Program</t>
    </r>
  </si>
  <si>
    <r>
      <t>6</t>
    </r>
    <r>
      <rPr>
        <sz val="16"/>
        <rFont val="Arial"/>
        <family val="2"/>
      </rPr>
      <t xml:space="preserve"> Not appropriate for integrated poultry production</t>
    </r>
  </si>
  <si>
    <t>(301) 405-1319 | FAX (301) 314-7375</t>
  </si>
  <si>
    <t>0116 SYMONS HALL | ENVIRONMENTAL SCIENCE AND TECHNOLOGY | COLLEGE PARK, MARYLAND 20742</t>
  </si>
  <si>
    <t>LOCAL GOVERNMENTS | U.S. DEPARTMENT OF AGRICULTURE COOPERATING EQUAL OPPORTUNITY PROGRAMS</t>
  </si>
  <si>
    <r>
      <t xml:space="preserve">Volume of bedding this production period (cu.ft.). (If weight of bedding is known, proceed to </t>
    </r>
    <r>
      <rPr>
        <b/>
        <sz val="12"/>
        <rFont val="Arial"/>
        <family val="2"/>
      </rPr>
      <t>P</t>
    </r>
    <r>
      <rPr>
        <sz val="12"/>
        <rFont val="Arial"/>
        <family val="2"/>
      </rPr>
      <t xml:space="preserve"> and </t>
    </r>
    <r>
      <rPr>
        <b/>
        <sz val="12"/>
        <rFont val="Arial"/>
        <family val="2"/>
      </rPr>
      <t>Q</t>
    </r>
    <r>
      <rPr>
        <sz val="12"/>
        <rFont val="Arial"/>
        <family val="2"/>
      </rPr>
      <t xml:space="preserve"> and enter them directly.)</t>
    </r>
  </si>
  <si>
    <r>
      <t xml:space="preserve">Volume of collected liquid manure &amp; bedding collected with liquid (cubic feet) (If you see </t>
    </r>
    <r>
      <rPr>
        <b/>
        <sz val="12"/>
        <rFont val="Arial"/>
        <family val="2"/>
      </rPr>
      <t>ERR</t>
    </r>
    <r>
      <rPr>
        <sz val="12"/>
        <rFont val="Arial"/>
        <family val="2"/>
      </rPr>
      <t xml:space="preserve">, go back to </t>
    </r>
    <r>
      <rPr>
        <b/>
        <sz val="12"/>
        <rFont val="Arial"/>
        <family val="2"/>
      </rPr>
      <t xml:space="preserve">P </t>
    </r>
    <r>
      <rPr>
        <sz val="12"/>
        <rFont val="Arial"/>
        <family val="2"/>
      </rPr>
      <t>and enter bedding density)                        [</t>
    </r>
    <r>
      <rPr>
        <b/>
        <sz val="12"/>
        <rFont val="Arial"/>
        <family val="2"/>
      </rPr>
      <t>0.5</t>
    </r>
    <r>
      <rPr>
        <sz val="12"/>
        <rFont val="Arial"/>
        <family val="2"/>
      </rPr>
      <t xml:space="preserve"> x (</t>
    </r>
    <r>
      <rPr>
        <b/>
        <sz val="12"/>
        <rFont val="Arial"/>
        <family val="2"/>
      </rPr>
      <t>O</t>
    </r>
    <r>
      <rPr>
        <sz val="12"/>
        <rFont val="Arial"/>
        <family val="2"/>
      </rPr>
      <t xml:space="preserve"> x </t>
    </r>
    <r>
      <rPr>
        <b/>
        <sz val="12"/>
        <rFont val="Arial"/>
        <family val="2"/>
      </rPr>
      <t>R</t>
    </r>
    <r>
      <rPr>
        <sz val="12"/>
        <rFont val="Arial"/>
        <family val="2"/>
      </rPr>
      <t xml:space="preserve">) + </t>
    </r>
    <r>
      <rPr>
        <b/>
        <sz val="12"/>
        <rFont val="Arial"/>
        <family val="2"/>
      </rPr>
      <t>W]</t>
    </r>
  </si>
  <si>
    <t>Updated: 8-23-18</t>
  </si>
  <si>
    <r>
      <t>Line P:</t>
    </r>
    <r>
      <rPr>
        <sz val="12"/>
        <color indexed="63"/>
        <rFont val="Arial"/>
        <family val="2"/>
      </rPr>
      <t xml:space="preserve"> Density of Bedding </t>
    </r>
  </si>
  <si>
    <r>
      <t xml:space="preserve">K, P, R and V in the </t>
    </r>
    <r>
      <rPr>
        <b/>
        <i/>
        <sz val="12"/>
        <color indexed="63"/>
        <rFont val="Arial"/>
        <family val="2"/>
      </rPr>
      <t xml:space="preserve">Solid and Liquid Manure </t>
    </r>
    <r>
      <rPr>
        <b/>
        <sz val="12"/>
        <color indexed="63"/>
        <rFont val="Arial"/>
        <family val="2"/>
      </rPr>
      <t>spreadsheet explained:</t>
    </r>
    <r>
      <rPr>
        <sz val="12"/>
        <rFont val="Calibri"/>
        <family val="2"/>
      </rPr>
      <t> </t>
    </r>
  </si>
  <si>
    <t>If you enter the volume of bedding used in line O, the density of bedding (line P) is needed to calculate the tonnage.  If the tonnage of bedding (line Q) is entered directly, the density of bedding (line P) must also be entered.  If you enter line Q without an entry in line P, you will get an 'ERR' message in line X.  Enter the density in line P and the ERR message will automatically be removed and the collected bedding will be factored in to the liquid waste stream.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</si>
</sst>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7" x14ac:knownFonts="1">
    <font>
      <sz val="16"/>
      <name val="Arial"/>
    </font>
    <font>
      <sz val="12"/>
      <name val="Arial"/>
      <family val="2"/>
    </font>
    <font>
      <b/>
      <sz val="12"/>
      <name val="Arial"/>
      <family val="2"/>
    </font>
    <font>
      <b/>
      <sz val="14"/>
      <name val="Arial"/>
      <family val="2"/>
    </font>
    <font>
      <b/>
      <sz val="18"/>
      <name val="Arial"/>
      <family val="2"/>
    </font>
    <font>
      <sz val="12"/>
      <name val="Arial"/>
    </font>
    <font>
      <vertAlign val="superscript"/>
      <sz val="10"/>
      <name val="Arial"/>
      <family val="2"/>
    </font>
    <font>
      <sz val="10"/>
      <name val="Arial"/>
      <family val="2"/>
    </font>
    <font>
      <sz val="14"/>
      <name val="Arial"/>
      <family val="2"/>
    </font>
    <font>
      <b/>
      <sz val="12"/>
      <color indexed="10"/>
      <name val="Arial"/>
      <family val="2"/>
    </font>
    <font>
      <b/>
      <sz val="16"/>
      <name val="Arial"/>
      <family val="2"/>
    </font>
    <font>
      <sz val="16"/>
      <name val="Arial"/>
      <family val="2"/>
    </font>
    <font>
      <vertAlign val="superscript"/>
      <sz val="16"/>
      <name val="Arial"/>
      <family val="2"/>
    </font>
    <font>
      <b/>
      <sz val="10"/>
      <name val="Arial"/>
      <family val="2"/>
    </font>
    <font>
      <sz val="10"/>
      <name val="Arial"/>
    </font>
    <font>
      <sz val="8"/>
      <name val="Arial"/>
      <family val="2"/>
    </font>
    <font>
      <sz val="9"/>
      <name val="Arial"/>
      <family val="2"/>
    </font>
    <font>
      <i/>
      <sz val="16"/>
      <name val="Arial"/>
      <family val="2"/>
    </font>
    <font>
      <b/>
      <i/>
      <sz val="14"/>
      <name val="Arial"/>
      <family val="2"/>
    </font>
    <font>
      <b/>
      <sz val="12"/>
      <color indexed="63"/>
      <name val="Arial"/>
      <family val="2"/>
    </font>
    <font>
      <b/>
      <i/>
      <sz val="12"/>
      <color indexed="63"/>
      <name val="Arial"/>
      <family val="2"/>
    </font>
    <font>
      <sz val="12"/>
      <name val="Calibri"/>
      <family val="2"/>
    </font>
    <font>
      <sz val="12"/>
      <color indexed="63"/>
      <name val="Arial"/>
      <family val="2"/>
    </font>
    <font>
      <vertAlign val="superscript"/>
      <sz val="14"/>
      <name val="Arial"/>
      <family val="2"/>
    </font>
    <font>
      <sz val="14"/>
      <name val="Times New Roman"/>
      <family val="1"/>
    </font>
    <font>
      <i/>
      <sz val="12"/>
      <color rgb="FF333333"/>
      <name val="Arial"/>
      <family val="2"/>
    </font>
    <font>
      <b/>
      <sz val="12"/>
      <color rgb="FF333333"/>
      <name val="Arial"/>
      <family val="2"/>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rgb="FFFFFF99"/>
        <bgColor indexed="64"/>
      </patternFill>
    </fill>
  </fills>
  <borders count="43">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diagonal/>
    </border>
    <border>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thin">
        <color indexed="64"/>
      </bottom>
      <diagonal/>
    </border>
    <border>
      <left/>
      <right style="thin">
        <color indexed="64"/>
      </right>
      <top style="thin">
        <color indexed="0"/>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bottom style="double">
        <color indexed="64"/>
      </bottom>
      <diagonal/>
    </border>
  </borders>
  <cellStyleXfs count="1">
    <xf numFmtId="0" fontId="0" fillId="0" borderId="0"/>
  </cellStyleXfs>
  <cellXfs count="182">
    <xf numFmtId="0" fontId="0" fillId="0" borderId="0" xfId="0"/>
    <xf numFmtId="0" fontId="1" fillId="0" borderId="0" xfId="0" applyFont="1"/>
    <xf numFmtId="0" fontId="1" fillId="0" borderId="0" xfId="0" applyFont="1" applyFill="1"/>
    <xf numFmtId="0" fontId="1" fillId="0" borderId="0" xfId="0" applyFont="1" applyAlignment="1">
      <alignment horizontal="center"/>
    </xf>
    <xf numFmtId="0" fontId="3" fillId="0" borderId="0" xfId="0" applyFont="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3" fillId="0" borderId="6" xfId="0" applyFont="1" applyBorder="1" applyAlignment="1">
      <alignment vertical="top"/>
    </xf>
    <xf numFmtId="0" fontId="3" fillId="0" borderId="7" xfId="0" applyFont="1" applyBorder="1" applyAlignment="1">
      <alignment vertical="top"/>
    </xf>
    <xf numFmtId="0" fontId="1" fillId="0" borderId="8" xfId="0" applyFont="1" applyBorder="1"/>
    <xf numFmtId="0" fontId="1" fillId="0" borderId="1" xfId="0" applyFont="1" applyBorder="1"/>
    <xf numFmtId="0" fontId="1" fillId="0" borderId="2" xfId="0" applyFont="1" applyBorder="1"/>
    <xf numFmtId="0" fontId="3" fillId="0" borderId="8" xfId="0" applyFont="1" applyBorder="1" applyAlignment="1">
      <alignment vertical="top"/>
    </xf>
    <xf numFmtId="0" fontId="1" fillId="0" borderId="7" xfId="0" applyFont="1" applyBorder="1" applyAlignment="1">
      <alignment vertical="top"/>
    </xf>
    <xf numFmtId="0" fontId="1" fillId="0" borderId="9" xfId="0" applyFont="1" applyBorder="1" applyAlignment="1">
      <alignment horizontal="left" vertical="top" wrapText="1"/>
    </xf>
    <xf numFmtId="0" fontId="1" fillId="0" borderId="10" xfId="0" applyFont="1" applyBorder="1" applyAlignment="1">
      <alignment horizontal="left" vertical="top"/>
    </xf>
    <xf numFmtId="0" fontId="1" fillId="0" borderId="0" xfId="0" applyFont="1" applyAlignment="1">
      <alignment horizontal="right"/>
    </xf>
    <xf numFmtId="0" fontId="6" fillId="0" borderId="0" xfId="0" applyFont="1"/>
    <xf numFmtId="0" fontId="7" fillId="0" borderId="0" xfId="0" applyFont="1"/>
    <xf numFmtId="0" fontId="8" fillId="0" borderId="0" xfId="0" applyFont="1" applyAlignment="1">
      <alignment horizontal="center"/>
    </xf>
    <xf numFmtId="0" fontId="1" fillId="0" borderId="10" xfId="0" applyFont="1" applyBorder="1" applyAlignment="1">
      <alignment horizontal="left"/>
    </xf>
    <xf numFmtId="0" fontId="1" fillId="0" borderId="3" xfId="0" applyFont="1" applyBorder="1" applyProtection="1"/>
    <xf numFmtId="0" fontId="1" fillId="0" borderId="0" xfId="0" applyFont="1" applyFill="1" applyBorder="1"/>
    <xf numFmtId="0" fontId="1" fillId="0" borderId="9" xfId="0" applyFont="1" applyBorder="1" applyProtection="1"/>
    <xf numFmtId="0" fontId="1" fillId="0" borderId="10" xfId="0" applyFont="1" applyBorder="1"/>
    <xf numFmtId="0" fontId="3" fillId="0" borderId="6" xfId="0" applyFont="1" applyBorder="1" applyAlignment="1" applyProtection="1">
      <alignment horizontal="center"/>
    </xf>
    <xf numFmtId="0" fontId="3" fillId="0" borderId="7" xfId="0" applyFont="1" applyBorder="1" applyAlignment="1" applyProtection="1">
      <alignment horizontal="center"/>
    </xf>
    <xf numFmtId="0" fontId="1" fillId="0" borderId="9" xfId="0" applyFont="1" applyBorder="1" applyAlignment="1" applyProtection="1">
      <alignment horizontal="left"/>
    </xf>
    <xf numFmtId="0" fontId="1" fillId="0" borderId="4" xfId="0" applyFont="1" applyBorder="1" applyProtection="1"/>
    <xf numFmtId="0" fontId="3" fillId="0" borderId="8" xfId="0" applyFont="1" applyBorder="1" applyAlignment="1" applyProtection="1">
      <alignment horizontal="center"/>
    </xf>
    <xf numFmtId="0" fontId="1" fillId="0" borderId="1" xfId="0" applyFont="1" applyBorder="1" applyProtection="1"/>
    <xf numFmtId="0" fontId="1" fillId="0" borderId="2" xfId="0" applyFont="1" applyBorder="1" applyProtection="1"/>
    <xf numFmtId="0" fontId="3" fillId="0" borderId="6" xfId="0" applyFont="1" applyBorder="1" applyAlignment="1">
      <alignment horizontal="center" vertical="top"/>
    </xf>
    <xf numFmtId="0" fontId="9" fillId="0" borderId="0" xfId="0" applyFont="1"/>
    <xf numFmtId="0" fontId="11" fillId="0" borderId="11" xfId="0" applyFont="1" applyBorder="1" applyAlignment="1">
      <alignment horizontal="center"/>
    </xf>
    <xf numFmtId="0" fontId="11" fillId="0" borderId="12" xfId="0" applyFont="1" applyBorder="1" applyAlignment="1">
      <alignment horizontal="center"/>
    </xf>
    <xf numFmtId="0" fontId="11" fillId="0" borderId="13" xfId="0" applyFont="1" applyBorder="1"/>
    <xf numFmtId="0" fontId="11" fillId="0" borderId="14" xfId="0" applyFont="1" applyBorder="1"/>
    <xf numFmtId="0" fontId="11" fillId="2" borderId="15" xfId="0" applyFont="1" applyFill="1" applyBorder="1" applyAlignment="1">
      <alignment horizontal="left"/>
    </xf>
    <xf numFmtId="0" fontId="11" fillId="2" borderId="16" xfId="0" applyFont="1" applyFill="1" applyBorder="1" applyAlignment="1">
      <alignment horizont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4" fillId="0" borderId="13" xfId="0" applyFont="1" applyBorder="1" applyAlignment="1">
      <alignment vertical="center"/>
    </xf>
    <xf numFmtId="0" fontId="14" fillId="0" borderId="5" xfId="0" applyFont="1" applyBorder="1" applyAlignment="1">
      <alignment vertical="center"/>
    </xf>
    <xf numFmtId="0" fontId="14" fillId="0" borderId="5" xfId="0" applyFont="1" applyBorder="1" applyAlignment="1">
      <alignment horizontal="center" vertical="center"/>
    </xf>
    <xf numFmtId="2" fontId="14" fillId="0" borderId="5" xfId="0" applyNumberFormat="1" applyFont="1" applyBorder="1" applyAlignment="1">
      <alignment horizontal="center" vertical="center"/>
    </xf>
    <xf numFmtId="2" fontId="14" fillId="0" borderId="11" xfId="0" applyNumberFormat="1" applyFont="1" applyBorder="1" applyAlignment="1">
      <alignment horizontal="center" vertical="center"/>
    </xf>
    <xf numFmtId="0" fontId="14" fillId="0" borderId="14" xfId="0" applyFont="1" applyBorder="1" applyAlignment="1">
      <alignment vertical="center"/>
    </xf>
    <xf numFmtId="0" fontId="14" fillId="0" borderId="26" xfId="0" applyFont="1" applyBorder="1" applyAlignment="1">
      <alignment vertical="center"/>
    </xf>
    <xf numFmtId="0" fontId="14" fillId="0" borderId="26" xfId="0" applyFont="1" applyBorder="1" applyAlignment="1">
      <alignment horizontal="center" vertical="center"/>
    </xf>
    <xf numFmtId="2" fontId="14" fillId="0" borderId="26" xfId="0" applyNumberFormat="1" applyFont="1" applyBorder="1" applyAlignment="1">
      <alignment horizontal="center" vertical="center"/>
    </xf>
    <xf numFmtId="2" fontId="14" fillId="0" borderId="12" xfId="0" applyNumberFormat="1" applyFont="1" applyBorder="1" applyAlignment="1">
      <alignment horizontal="center" vertical="center"/>
    </xf>
    <xf numFmtId="0" fontId="3" fillId="0" borderId="7" xfId="0" applyFont="1" applyBorder="1" applyAlignment="1" applyProtection="1">
      <alignment horizontal="center" vertical="top"/>
    </xf>
    <xf numFmtId="0" fontId="16" fillId="0" borderId="0" xfId="0" applyFont="1" applyAlignment="1">
      <alignment horizontal="center"/>
    </xf>
    <xf numFmtId="0" fontId="15" fillId="0" borderId="0" xfId="0" applyFont="1" applyAlignment="1">
      <alignment horizontal="center"/>
    </xf>
    <xf numFmtId="0" fontId="15" fillId="0" borderId="0" xfId="0" applyFont="1" applyAlignment="1">
      <alignment horizontal="left"/>
    </xf>
    <xf numFmtId="0" fontId="0" fillId="0" borderId="0" xfId="0" applyAlignment="1">
      <alignment horizontal="right"/>
    </xf>
    <xf numFmtId="0" fontId="12" fillId="0" borderId="0" xfId="0" applyFont="1"/>
    <xf numFmtId="0" fontId="15" fillId="0" borderId="0" xfId="0" applyFont="1" applyAlignment="1"/>
    <xf numFmtId="0" fontId="2" fillId="3" borderId="3" xfId="0" applyFont="1" applyFill="1" applyBorder="1" applyProtection="1">
      <protection locked="0"/>
    </xf>
    <xf numFmtId="0" fontId="1" fillId="3" borderId="3" xfId="0" applyFont="1" applyFill="1" applyBorder="1" applyProtection="1">
      <protection locked="0"/>
    </xf>
    <xf numFmtId="14" fontId="2" fillId="3" borderId="3" xfId="0" applyNumberFormat="1" applyFont="1" applyFill="1" applyBorder="1" applyAlignment="1" applyProtection="1">
      <alignment horizontal="center"/>
      <protection locked="0"/>
    </xf>
    <xf numFmtId="0" fontId="1" fillId="2" borderId="3" xfId="0" applyFont="1" applyFill="1" applyBorder="1" applyAlignment="1">
      <alignment horizontal="center"/>
    </xf>
    <xf numFmtId="0" fontId="1" fillId="3" borderId="24" xfId="0" applyFont="1" applyFill="1" applyBorder="1" applyAlignment="1" applyProtection="1">
      <alignment horizontal="center"/>
      <protection locked="0"/>
    </xf>
    <xf numFmtId="0" fontId="1" fillId="3" borderId="5" xfId="0" applyFont="1" applyFill="1" applyBorder="1" applyAlignment="1" applyProtection="1">
      <alignment horizontal="center"/>
      <protection locked="0"/>
    </xf>
    <xf numFmtId="0" fontId="1" fillId="2" borderId="5" xfId="0" applyFont="1" applyFill="1" applyBorder="1" applyAlignment="1">
      <alignment horizontal="center"/>
    </xf>
    <xf numFmtId="0" fontId="1" fillId="3" borderId="5" xfId="0" applyNumberFormat="1" applyFont="1" applyFill="1" applyBorder="1" applyAlignment="1" applyProtection="1">
      <alignment horizontal="center"/>
      <protection locked="0"/>
    </xf>
    <xf numFmtId="1" fontId="1" fillId="2" borderId="5" xfId="0" applyNumberFormat="1" applyFont="1" applyFill="1" applyBorder="1" applyAlignment="1" applyProtection="1">
      <alignment horizontal="center"/>
    </xf>
    <xf numFmtId="1" fontId="1" fillId="2" borderId="5" xfId="0" applyNumberFormat="1" applyFont="1" applyFill="1" applyBorder="1" applyAlignment="1">
      <alignment horizontal="center"/>
    </xf>
    <xf numFmtId="0" fontId="1" fillId="3" borderId="4" xfId="0" applyFont="1" applyFill="1" applyBorder="1" applyAlignment="1" applyProtection="1">
      <alignment vertical="top"/>
      <protection locked="0"/>
    </xf>
    <xf numFmtId="165" fontId="1" fillId="2" borderId="5" xfId="0" applyNumberFormat="1" applyFont="1" applyFill="1" applyBorder="1" applyAlignment="1" applyProtection="1">
      <alignment horizontal="center"/>
      <protection locked="0"/>
    </xf>
    <xf numFmtId="3" fontId="1" fillId="2" borderId="4" xfId="0" applyNumberFormat="1" applyFont="1" applyFill="1" applyBorder="1" applyAlignment="1">
      <alignment horizontal="center"/>
    </xf>
    <xf numFmtId="3" fontId="1" fillId="2" borderId="24" xfId="0" applyNumberFormat="1" applyFont="1" applyFill="1" applyBorder="1" applyAlignment="1">
      <alignment horizontal="center"/>
    </xf>
    <xf numFmtId="3" fontId="1" fillId="2" borderId="5" xfId="0" applyNumberFormat="1" applyFont="1" applyFill="1" applyBorder="1" applyAlignment="1">
      <alignment horizontal="center"/>
    </xf>
    <xf numFmtId="164" fontId="1" fillId="3" borderId="4" xfId="0" applyNumberFormat="1" applyFont="1" applyFill="1" applyBorder="1" applyAlignment="1" applyProtection="1">
      <alignment horizontal="center"/>
      <protection locked="0"/>
    </xf>
    <xf numFmtId="164" fontId="1" fillId="3" borderId="24" xfId="0" applyNumberFormat="1" applyFont="1" applyFill="1" applyBorder="1" applyAlignment="1" applyProtection="1">
      <alignment horizontal="center"/>
      <protection locked="0"/>
    </xf>
    <xf numFmtId="3" fontId="1" fillId="2" borderId="2" xfId="0" applyNumberFormat="1" applyFont="1" applyFill="1" applyBorder="1" applyAlignment="1" applyProtection="1">
      <alignment horizontal="center"/>
    </xf>
    <xf numFmtId="3" fontId="1" fillId="3" borderId="10" xfId="0" applyNumberFormat="1" applyFont="1" applyFill="1" applyBorder="1" applyAlignment="1" applyProtection="1">
      <alignment horizontal="center"/>
      <protection locked="0"/>
    </xf>
    <xf numFmtId="3" fontId="1" fillId="2" borderId="4" xfId="0" applyNumberFormat="1" applyFont="1" applyFill="1" applyBorder="1" applyAlignment="1" applyProtection="1">
      <alignment horizontal="center"/>
    </xf>
    <xf numFmtId="3" fontId="1" fillId="3" borderId="4" xfId="0" applyNumberFormat="1" applyFont="1" applyFill="1" applyBorder="1" applyAlignment="1" applyProtection="1">
      <alignment horizontal="center"/>
      <protection locked="0"/>
    </xf>
    <xf numFmtId="165" fontId="1" fillId="3" borderId="4" xfId="0" applyNumberFormat="1" applyFont="1" applyFill="1" applyBorder="1" applyAlignment="1" applyProtection="1">
      <alignment horizontal="center"/>
      <protection locked="0"/>
    </xf>
    <xf numFmtId="3" fontId="1" fillId="2" borderId="5" xfId="0" applyNumberFormat="1" applyFont="1" applyFill="1" applyBorder="1" applyAlignment="1" applyProtection="1">
      <alignment horizontal="center"/>
    </xf>
    <xf numFmtId="0" fontId="11" fillId="0" borderId="0" xfId="0" applyFont="1" applyAlignment="1">
      <alignment horizontal="right"/>
    </xf>
    <xf numFmtId="0" fontId="11" fillId="0" borderId="0" xfId="0" applyFont="1"/>
    <xf numFmtId="0" fontId="25" fillId="0" borderId="0" xfId="0" applyFont="1" applyAlignment="1">
      <alignment vertical="center"/>
    </xf>
    <xf numFmtId="0" fontId="21" fillId="0" borderId="0" xfId="0" applyFont="1" applyAlignment="1">
      <alignment vertical="center"/>
    </xf>
    <xf numFmtId="0" fontId="0" fillId="0" borderId="0" xfId="0" applyAlignment="1">
      <alignment vertical="top"/>
    </xf>
    <xf numFmtId="0" fontId="0" fillId="0" borderId="0" xfId="0" applyAlignment="1">
      <alignment wrapText="1"/>
    </xf>
    <xf numFmtId="0" fontId="8" fillId="0" borderId="27" xfId="0" applyFont="1" applyBorder="1" applyAlignment="1">
      <alignment vertical="center" wrapText="1"/>
    </xf>
    <xf numFmtId="0" fontId="24" fillId="0" borderId="27" xfId="0" applyFont="1" applyBorder="1" applyAlignment="1">
      <alignment horizontal="center" vertical="center" wrapText="1"/>
    </xf>
    <xf numFmtId="0" fontId="24" fillId="0" borderId="16"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6" xfId="0" applyFont="1" applyBorder="1" applyAlignment="1">
      <alignment vertical="center" wrapText="1"/>
    </xf>
    <xf numFmtId="0" fontId="8" fillId="0" borderId="2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8" xfId="0" applyFont="1" applyBorder="1" applyAlignment="1">
      <alignment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8" fillId="0" borderId="31" xfId="0" applyFont="1" applyBorder="1" applyAlignment="1">
      <alignment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18" fillId="0" borderId="17" xfId="0" applyFont="1" applyBorder="1" applyAlignment="1">
      <alignment horizontal="center" vertical="center" wrapText="1"/>
    </xf>
    <xf numFmtId="0" fontId="24" fillId="0" borderId="18" xfId="0" applyFont="1" applyBorder="1" applyAlignment="1">
      <alignment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0" fillId="0" borderId="0" xfId="0" applyBorder="1"/>
    <xf numFmtId="0" fontId="11" fillId="0" borderId="33" xfId="0" applyFont="1" applyFill="1" applyBorder="1" applyAlignment="1">
      <alignment horizontal="right"/>
    </xf>
    <xf numFmtId="0" fontId="7" fillId="0" borderId="0" xfId="0" applyFont="1" applyAlignment="1">
      <alignment vertical="center" wrapText="1"/>
    </xf>
    <xf numFmtId="0" fontId="1" fillId="0" borderId="0" xfId="0" applyFont="1" applyAlignment="1">
      <alignment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3" fillId="0" borderId="0" xfId="0" applyFont="1" applyBorder="1" applyAlignment="1">
      <alignment horizontal="center"/>
    </xf>
    <xf numFmtId="0" fontId="3" fillId="0" borderId="3" xfId="0" applyFont="1" applyBorder="1" applyAlignment="1">
      <alignment horizontal="center"/>
    </xf>
    <xf numFmtId="3" fontId="1" fillId="2" borderId="6" xfId="0" applyNumberFormat="1" applyFont="1" applyFill="1" applyBorder="1" applyAlignment="1">
      <alignment horizontal="center"/>
    </xf>
    <xf numFmtId="3" fontId="1" fillId="2" borderId="9" xfId="0" applyNumberFormat="1" applyFont="1" applyFill="1" applyBorder="1" applyAlignment="1">
      <alignment horizontal="center"/>
    </xf>
    <xf numFmtId="3" fontId="1" fillId="2" borderId="10" xfId="0" applyNumberFormat="1" applyFont="1" applyFill="1" applyBorder="1" applyAlignment="1">
      <alignment horizontal="center"/>
    </xf>
    <xf numFmtId="0" fontId="1" fillId="0" borderId="1" xfId="0" applyFont="1" applyBorder="1" applyAlignment="1">
      <alignment horizontal="left"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9"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5" fillId="0" borderId="34" xfId="0" applyFont="1" applyFill="1" applyBorder="1" applyAlignment="1">
      <alignment horizontal="left" vertical="top" wrapText="1"/>
    </xf>
    <xf numFmtId="0" fontId="5" fillId="0" borderId="35" xfId="0" applyFont="1" applyFill="1" applyBorder="1" applyAlignment="1">
      <alignment horizontal="left" vertical="top" wrapText="1"/>
    </xf>
    <xf numFmtId="0" fontId="4" fillId="0" borderId="0" xfId="0" applyFont="1" applyAlignment="1">
      <alignment horizontal="center"/>
    </xf>
    <xf numFmtId="0" fontId="8" fillId="0" borderId="0" xfId="0" applyFont="1" applyAlignment="1">
      <alignment horizontal="center"/>
    </xf>
    <xf numFmtId="0" fontId="18" fillId="0" borderId="0" xfId="0" applyFont="1" applyAlignment="1">
      <alignment horizontal="center" vertical="center"/>
    </xf>
    <xf numFmtId="0" fontId="8" fillId="0" borderId="0" xfId="0" applyFont="1" applyAlignment="1">
      <alignment horizontal="center" vertical="center"/>
    </xf>
    <xf numFmtId="0" fontId="5" fillId="0" borderId="36" xfId="0" applyFont="1" applyFill="1" applyBorder="1" applyAlignment="1">
      <alignment horizontal="left" vertical="top" wrapText="1"/>
    </xf>
    <xf numFmtId="0" fontId="5" fillId="0" borderId="37"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15" fillId="0" borderId="0" xfId="0" applyFont="1" applyAlignment="1">
      <alignment horizontal="center"/>
    </xf>
    <xf numFmtId="0" fontId="10" fillId="0" borderId="0" xfId="0" applyFont="1" applyBorder="1" applyAlignment="1">
      <alignment horizontal="center"/>
    </xf>
    <xf numFmtId="0" fontId="10" fillId="0" borderId="17" xfId="0" applyFont="1" applyBorder="1" applyAlignment="1">
      <alignment horizontal="center" vertical="center"/>
    </xf>
    <xf numFmtId="0" fontId="10" fillId="0" borderId="20" xfId="0" applyFont="1" applyBorder="1" applyAlignment="1">
      <alignment horizontal="center" vertical="center"/>
    </xf>
    <xf numFmtId="0" fontId="10" fillId="0" borderId="39" xfId="0" applyFont="1" applyBorder="1" applyAlignment="1">
      <alignment horizontal="center" vertical="center"/>
    </xf>
    <xf numFmtId="0" fontId="10" fillId="0" borderId="18" xfId="0" applyFont="1" applyBorder="1" applyAlignment="1">
      <alignment horizontal="center" vertical="center"/>
    </xf>
    <xf numFmtId="0" fontId="10" fillId="0" borderId="21" xfId="0" applyFont="1" applyBorder="1" applyAlignment="1">
      <alignment horizontal="center" vertical="center"/>
    </xf>
    <xf numFmtId="0" fontId="10" fillId="0" borderId="40" xfId="0" applyFont="1" applyBorder="1" applyAlignment="1">
      <alignment horizontal="center" vertical="center"/>
    </xf>
    <xf numFmtId="0" fontId="10" fillId="0" borderId="18"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4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7" fillId="0" borderId="0" xfId="0" applyFont="1" applyAlignment="1">
      <alignment horizontal="left" vertical="center" wrapText="1"/>
    </xf>
    <xf numFmtId="0" fontId="3" fillId="0" borderId="3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9" xfId="0" applyFont="1" applyBorder="1" applyAlignment="1">
      <alignment horizontal="center" vertical="center" wrapText="1"/>
    </xf>
    <xf numFmtId="0" fontId="10" fillId="0" borderId="42" xfId="0" applyFont="1" applyBorder="1" applyAlignment="1">
      <alignment horizontal="center"/>
    </xf>
    <xf numFmtId="0" fontId="4" fillId="0" borderId="0" xfId="0" applyFont="1" applyBorder="1" applyAlignment="1">
      <alignment horizontal="center"/>
    </xf>
    <xf numFmtId="0" fontId="2" fillId="0" borderId="42" xfId="0" applyFont="1" applyBorder="1" applyAlignment="1">
      <alignment horizontal="center"/>
    </xf>
    <xf numFmtId="0" fontId="26" fillId="0" borderId="5" xfId="0" applyFont="1" applyBorder="1" applyAlignment="1">
      <alignment horizontal="left" vertical="top"/>
    </xf>
    <xf numFmtId="0" fontId="25" fillId="0" borderId="5" xfId="0" applyFont="1" applyBorder="1" applyAlignment="1">
      <alignment horizontal="left" vertical="top" wrapText="1"/>
    </xf>
    <xf numFmtId="0" fontId="25" fillId="0" borderId="5" xfId="0" applyFont="1" applyBorder="1" applyAlignment="1">
      <alignment horizontal="left" vertical="top"/>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3" fontId="1" fillId="4" borderId="5" xfId="0" applyNumberFormat="1" applyFont="1" applyFill="1" applyBorder="1" applyAlignment="1">
      <alignment horizontal="center"/>
    </xf>
    <xf numFmtId="0" fontId="25" fillId="0" borderId="0" xfId="0" applyFont="1" applyBorder="1" applyAlignment="1">
      <alignment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DDDDDD"/>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EAEAEA"/>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127000</xdr:colOff>
      <xdr:row>0</xdr:row>
      <xdr:rowOff>76200</xdr:rowOff>
    </xdr:from>
    <xdr:to>
      <xdr:col>2</xdr:col>
      <xdr:colOff>1097201</xdr:colOff>
      <xdr:row>0</xdr:row>
      <xdr:rowOff>660400</xdr:rowOff>
    </xdr:to>
    <xdr:pic>
      <xdr:nvPicPr>
        <xdr:cNvPr id="3" name="Picture 2" descr="final_UMD_extension_wordmark_pms_Nutrient_Managem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0" y="76200"/>
          <a:ext cx="2382441" cy="58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50800</xdr:colOff>
      <xdr:row>0</xdr:row>
      <xdr:rowOff>38100</xdr:rowOff>
    </xdr:from>
    <xdr:to>
      <xdr:col>6</xdr:col>
      <xdr:colOff>0</xdr:colOff>
      <xdr:row>1</xdr:row>
      <xdr:rowOff>38100</xdr:rowOff>
    </xdr:to>
    <xdr:sp macro="" textlink="">
      <xdr:nvSpPr>
        <xdr:cNvPr id="4" name="Text Box 6"/>
        <xdr:cNvSpPr txBox="1">
          <a:spLocks noChangeArrowheads="1"/>
        </xdr:cNvSpPr>
      </xdr:nvSpPr>
      <xdr:spPr bwMode="auto">
        <a:xfrm>
          <a:off x="5245100" y="38100"/>
          <a:ext cx="2832100" cy="105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0" marR="7620">
            <a:spcBef>
              <a:spcPts val="0"/>
            </a:spcBef>
            <a:spcAft>
              <a:spcPts val="100"/>
            </a:spcAft>
          </a:pPr>
          <a:r>
            <a:rPr lang="en-US" sz="850">
              <a:effectLst/>
              <a:latin typeface="Times New Roman" panose="02020603050405020304" pitchFamily="18" charset="0"/>
              <a:ea typeface="Times" panose="02020603050405020304" pitchFamily="18" charset="0"/>
              <a:cs typeface="Times New Roman" panose="02020603050405020304" pitchFamily="18" charset="0"/>
            </a:rPr>
            <a:t>Agricultural Nutrient Management Program</a:t>
          </a:r>
          <a:endParaRPr lang="en-US" sz="85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50">
              <a:effectLst/>
              <a:latin typeface="Times New Roman" panose="02020603050405020304" pitchFamily="18" charset="0"/>
              <a:ea typeface="Times" panose="02020603050405020304" pitchFamily="18" charset="0"/>
              <a:cs typeface="Times New Roman" panose="02020603050405020304" pitchFamily="18" charset="0"/>
            </a:rPr>
            <a:t>Department of Environmental Science and Technology</a:t>
          </a:r>
          <a:endParaRPr lang="en-US" sz="85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50">
              <a:effectLst/>
              <a:latin typeface="Times New Roman" panose="02020603050405020304" pitchFamily="18" charset="0"/>
              <a:ea typeface="Times" panose="02020603050405020304" pitchFamily="18" charset="0"/>
              <a:cs typeface="Times New Roman" panose="02020603050405020304" pitchFamily="18" charset="0"/>
            </a:rPr>
            <a:t>0116 Symons Hall</a:t>
          </a:r>
          <a:br>
            <a:rPr lang="en-US" sz="850">
              <a:effectLst/>
              <a:latin typeface="Times New Roman" panose="02020603050405020304" pitchFamily="18" charset="0"/>
              <a:ea typeface="Times" panose="02020603050405020304" pitchFamily="18" charset="0"/>
              <a:cs typeface="Times New Roman" panose="02020603050405020304" pitchFamily="18" charset="0"/>
            </a:rPr>
          </a:br>
          <a:r>
            <a:rPr lang="en-US" sz="850">
              <a:effectLst/>
              <a:latin typeface="Times New Roman" panose="02020603050405020304" pitchFamily="18" charset="0"/>
              <a:ea typeface="Times" panose="02020603050405020304" pitchFamily="18" charset="0"/>
              <a:cs typeface="Times New Roman" panose="02020603050405020304" pitchFamily="18" charset="0"/>
            </a:rPr>
            <a:t>7998 Regents Dr.</a:t>
          </a:r>
          <a:endParaRPr lang="en-US" sz="85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50">
              <a:effectLst/>
              <a:latin typeface="Times New Roman" panose="02020603050405020304" pitchFamily="18" charset="0"/>
              <a:ea typeface="Times" panose="02020603050405020304" pitchFamily="18" charset="0"/>
              <a:cs typeface="Times New Roman" panose="02020603050405020304" pitchFamily="18" charset="0"/>
            </a:rPr>
            <a:t>College Park, MD 20742</a:t>
          </a:r>
          <a:endParaRPr lang="en-US" sz="85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50">
              <a:effectLst/>
              <a:latin typeface="Times New Roman" panose="02020603050405020304" pitchFamily="18" charset="0"/>
              <a:ea typeface="Times" panose="02020603050405020304" pitchFamily="18" charset="0"/>
              <a:cs typeface="Times New Roman" panose="02020603050405020304" pitchFamily="18" charset="0"/>
            </a:rPr>
            <a:t>TEL 301-405-1319 | FAX 301-314-7375</a:t>
          </a:r>
          <a:endParaRPr lang="en-US" sz="85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50">
              <a:effectLst/>
              <a:latin typeface="Times New Roman" panose="02020603050405020304" pitchFamily="18" charset="0"/>
              <a:ea typeface="Times" panose="02020603050405020304" pitchFamily="18" charset="0"/>
              <a:cs typeface="Times New Roman" panose="02020603050405020304" pitchFamily="18" charset="0"/>
            </a:rPr>
            <a:t>www.extension.umd.edu/anmp</a:t>
          </a:r>
          <a:endParaRPr lang="en-US" sz="85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0"/>
            </a:spcAft>
          </a:pPr>
          <a:r>
            <a:rPr lang="en-US" sz="1200">
              <a:effectLst/>
              <a:latin typeface="Times New Roman" panose="02020603050405020304" pitchFamily="18" charset="0"/>
              <a:ea typeface="Times" panose="02020603050405020304" pitchFamily="18" charset="0"/>
              <a:cs typeface="Times New Roman" panose="02020603050405020304" pitchFamily="18" charset="0"/>
            </a:rPr>
            <a:t> </a:t>
          </a:r>
          <a:endParaRPr lang="en-US" sz="12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twoCellAnchor>
    <xdr:from>
      <xdr:col>1</xdr:col>
      <xdr:colOff>457200</xdr:colOff>
      <xdr:row>63</xdr:row>
      <xdr:rowOff>12700</xdr:rowOff>
    </xdr:from>
    <xdr:to>
      <xdr:col>5</xdr:col>
      <xdr:colOff>584200</xdr:colOff>
      <xdr:row>65</xdr:row>
      <xdr:rowOff>22225</xdr:rowOff>
    </xdr:to>
    <xdr:sp macro="" textlink="">
      <xdr:nvSpPr>
        <xdr:cNvPr id="5" name="Text Box 8"/>
        <xdr:cNvSpPr txBox="1">
          <a:spLocks noChangeArrowheads="1"/>
        </xdr:cNvSpPr>
      </xdr:nvSpPr>
      <xdr:spPr bwMode="auto">
        <a:xfrm>
          <a:off x="863600" y="21196300"/>
          <a:ext cx="6362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0" marR="0" algn="ctr">
            <a:spcBef>
              <a:spcPts val="0"/>
            </a:spcBef>
            <a:spcAft>
              <a:spcPts val="0"/>
            </a:spcAft>
          </a:pPr>
          <a:r>
            <a:rPr lang="en-US" sz="900">
              <a:effectLst/>
              <a:latin typeface="Times" panose="02020603050405020304" pitchFamily="18" charset="0"/>
              <a:ea typeface="Times" panose="02020603050405020304" pitchFamily="18" charset="0"/>
              <a:cs typeface="Times New Roman" panose="02020603050405020304" pitchFamily="18" charset="0"/>
            </a:rPr>
            <a:t>The University of Maryland Extension programs are open to all and will not discriminate against anyone because of race, age, sex, color, sexual orientation, physical or mental disability, religion, ancestry, or natural origin, marital status, genetic information, political affiliation, or gender identity and expression.</a:t>
          </a:r>
        </a:p>
        <a:p>
          <a:pPr marL="0" marR="0" algn="ctr">
            <a:spcBef>
              <a:spcPts val="0"/>
            </a:spcBef>
            <a:spcAft>
              <a:spcPts val="0"/>
            </a:spcAft>
          </a:pPr>
          <a:r>
            <a:rPr lang="en-US" sz="600">
              <a:effectLst/>
              <a:latin typeface="Times" panose="02020603050405020304" pitchFamily="18" charset="0"/>
              <a:ea typeface="Times" panose="02020603050405020304" pitchFamily="18" charset="0"/>
              <a:cs typeface="Times New Roman" panose="02020603050405020304" pitchFamily="18" charset="0"/>
            </a:rPr>
            <a:t> </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0">
            <a:spcBef>
              <a:spcPts val="0"/>
            </a:spcBef>
            <a:spcAft>
              <a:spcPts val="0"/>
            </a:spcAft>
          </a:pPr>
          <a:r>
            <a:rPr lang="en-US" sz="1200">
              <a:effectLst/>
              <a:latin typeface="Times" panose="02020603050405020304" pitchFamily="18" charset="0"/>
              <a:ea typeface="Times" panose="02020603050405020304" pitchFamily="18" charset="0"/>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68580</xdr:rowOff>
    </xdr:from>
    <xdr:to>
      <xdr:col>1</xdr:col>
      <xdr:colOff>381000</xdr:colOff>
      <xdr:row>1</xdr:row>
      <xdr:rowOff>76200</xdr:rowOff>
    </xdr:to>
    <xdr:pic>
      <xdr:nvPicPr>
        <xdr:cNvPr id="2082" name="Picture 2" descr="Extension_slogan_color (NO GLOB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68580"/>
          <a:ext cx="1615440" cy="75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0</xdr:row>
      <xdr:rowOff>83820</xdr:rowOff>
    </xdr:from>
    <xdr:to>
      <xdr:col>1</xdr:col>
      <xdr:colOff>373380</xdr:colOff>
      <xdr:row>1</xdr:row>
      <xdr:rowOff>91440</xdr:rowOff>
    </xdr:to>
    <xdr:pic>
      <xdr:nvPicPr>
        <xdr:cNvPr id="2083" name="Picture 2" descr="Extension_slogan_color (NO GLOB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83820"/>
          <a:ext cx="1607820" cy="75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0</xdr:row>
      <xdr:rowOff>76200</xdr:rowOff>
    </xdr:from>
    <xdr:to>
      <xdr:col>1</xdr:col>
      <xdr:colOff>617220</xdr:colOff>
      <xdr:row>1</xdr:row>
      <xdr:rowOff>30480</xdr:rowOff>
    </xdr:to>
    <xdr:pic>
      <xdr:nvPicPr>
        <xdr:cNvPr id="3099" name="Picture 2" descr="Extension_slogan_color (NO GLOB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76200"/>
          <a:ext cx="162306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99060</xdr:colOff>
      <xdr:row>0</xdr:row>
      <xdr:rowOff>45720</xdr:rowOff>
    </xdr:from>
    <xdr:to>
      <xdr:col>1</xdr:col>
      <xdr:colOff>586740</xdr:colOff>
      <xdr:row>0</xdr:row>
      <xdr:rowOff>723900</xdr:rowOff>
    </xdr:to>
    <xdr:pic>
      <xdr:nvPicPr>
        <xdr:cNvPr id="4123" name="Picture 2" descr="Extension_slogan_color (NO GLOB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45720"/>
          <a:ext cx="140970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tabSelected="1" topLeftCell="A52" zoomScale="75" zoomScaleNormal="75" zoomScaleSheetLayoutView="75" workbookViewId="0">
      <selection activeCell="D31" sqref="D31"/>
    </sheetView>
  </sheetViews>
  <sheetFormatPr defaultColWidth="8.6640625" defaultRowHeight="15" x14ac:dyDescent="0.2"/>
  <cols>
    <col min="1" max="1" width="3.58203125" style="1" customWidth="1"/>
    <col min="2" max="2" width="8.6640625" style="1"/>
    <col min="3" max="3" width="20.6640625" style="1" customWidth="1"/>
    <col min="4" max="4" width="12.58203125" style="1" customWidth="1"/>
    <col min="5" max="5" width="12.6640625" style="1" customWidth="1"/>
    <col min="6" max="6" width="12.58203125" style="1" customWidth="1"/>
    <col min="7" max="7" width="3.33203125" style="1" customWidth="1"/>
    <col min="8" max="16384" width="8.6640625" style="1"/>
  </cols>
  <sheetData>
    <row r="1" spans="1:6" ht="81" customHeight="1" x14ac:dyDescent="0.2">
      <c r="B1" s="63" t="s">
        <v>260</v>
      </c>
    </row>
    <row r="2" spans="1:6" ht="23.25" x14ac:dyDescent="0.35">
      <c r="A2" s="142" t="s">
        <v>43</v>
      </c>
      <c r="B2" s="142"/>
      <c r="C2" s="142"/>
      <c r="D2" s="142"/>
      <c r="E2" s="142"/>
      <c r="F2" s="142"/>
    </row>
    <row r="3" spans="1:6" ht="18" x14ac:dyDescent="0.25">
      <c r="A3" s="143" t="s">
        <v>57</v>
      </c>
      <c r="B3" s="143"/>
      <c r="C3" s="143"/>
      <c r="D3" s="143"/>
      <c r="E3" s="143"/>
      <c r="F3" s="143"/>
    </row>
    <row r="4" spans="1:6" ht="33.75" customHeight="1" x14ac:dyDescent="0.25">
      <c r="A4" s="22"/>
      <c r="B4" s="144" t="s">
        <v>191</v>
      </c>
      <c r="C4" s="145"/>
      <c r="D4" s="145"/>
      <c r="E4" s="145"/>
      <c r="F4" s="145"/>
    </row>
    <row r="5" spans="1:6" ht="18" customHeight="1" x14ac:dyDescent="0.25">
      <c r="A5" s="1" t="s">
        <v>0</v>
      </c>
      <c r="C5" s="69"/>
      <c r="D5" s="70"/>
      <c r="E5" s="70"/>
      <c r="F5" s="2"/>
    </row>
    <row r="6" spans="1:6" ht="23.25" customHeight="1" x14ac:dyDescent="0.2"/>
    <row r="7" spans="1:6" ht="18" x14ac:dyDescent="0.25">
      <c r="A7" s="4" t="s">
        <v>1</v>
      </c>
    </row>
    <row r="9" spans="1:6" ht="15.75" x14ac:dyDescent="0.25">
      <c r="B9" s="1" t="s">
        <v>2</v>
      </c>
      <c r="C9" s="71"/>
      <c r="D9" s="19" t="s">
        <v>3</v>
      </c>
      <c r="E9" s="71"/>
    </row>
    <row r="10" spans="1:6" ht="15" customHeight="1" x14ac:dyDescent="0.2">
      <c r="D10" s="3"/>
    </row>
    <row r="11" spans="1:6" ht="18" x14ac:dyDescent="0.25">
      <c r="A11" s="4" t="s">
        <v>4</v>
      </c>
      <c r="B11" s="1" t="s">
        <v>5</v>
      </c>
      <c r="E11" s="72">
        <f>IF(OR(ISBLANK(E9),ISBLANK(C9)),0,IF(C9&gt;E9,"ERROR",E9-C9+1))</f>
        <v>0</v>
      </c>
    </row>
    <row r="12" spans="1:6" ht="39" customHeight="1" x14ac:dyDescent="0.25">
      <c r="A12" s="129" t="s">
        <v>6</v>
      </c>
      <c r="B12" s="129"/>
      <c r="C12" s="129"/>
      <c r="D12" s="129"/>
      <c r="E12" s="129"/>
      <c r="F12" s="129"/>
    </row>
    <row r="13" spans="1:6" ht="18" x14ac:dyDescent="0.2">
      <c r="A13" s="15" t="s">
        <v>7</v>
      </c>
      <c r="B13" s="5" t="s">
        <v>8</v>
      </c>
      <c r="C13" s="6"/>
      <c r="D13" s="9">
        <v>1</v>
      </c>
      <c r="E13" s="9">
        <v>2</v>
      </c>
      <c r="F13" s="9">
        <v>3</v>
      </c>
    </row>
    <row r="14" spans="1:6" ht="31.5" customHeight="1" x14ac:dyDescent="0.2">
      <c r="A14" s="16"/>
      <c r="B14" s="7"/>
      <c r="C14" s="8"/>
      <c r="D14" s="73"/>
      <c r="E14" s="73"/>
      <c r="F14" s="73"/>
    </row>
    <row r="15" spans="1:6" ht="30.75" customHeight="1" x14ac:dyDescent="0.2">
      <c r="A15" s="10" t="s">
        <v>9</v>
      </c>
      <c r="B15" s="134" t="s">
        <v>10</v>
      </c>
      <c r="C15" s="135"/>
      <c r="D15" s="74"/>
      <c r="E15" s="74"/>
      <c r="F15" s="74"/>
    </row>
    <row r="16" spans="1:6" ht="26.25" customHeight="1" x14ac:dyDescent="0.2">
      <c r="A16" s="10" t="s">
        <v>11</v>
      </c>
      <c r="B16" s="17" t="s">
        <v>71</v>
      </c>
      <c r="C16" s="18"/>
      <c r="D16" s="74"/>
      <c r="E16" s="74"/>
      <c r="F16" s="74"/>
    </row>
    <row r="17" spans="1:6" ht="36" customHeight="1" x14ac:dyDescent="0.2">
      <c r="A17" s="15" t="s">
        <v>12</v>
      </c>
      <c r="B17" s="136" t="s">
        <v>58</v>
      </c>
      <c r="C17" s="137"/>
      <c r="D17" s="75">
        <f>(D15*D16)/1000</f>
        <v>0</v>
      </c>
      <c r="E17" s="75">
        <f>(E15*E16)/1000</f>
        <v>0</v>
      </c>
      <c r="F17" s="75">
        <f>(F15*F16)/1000</f>
        <v>0</v>
      </c>
    </row>
    <row r="18" spans="1:6" ht="30.75" customHeight="1" x14ac:dyDescent="0.2">
      <c r="A18" s="10" t="s">
        <v>13</v>
      </c>
      <c r="B18" s="134" t="s">
        <v>72</v>
      </c>
      <c r="C18" s="135"/>
      <c r="D18" s="74"/>
      <c r="E18" s="74"/>
      <c r="F18" s="74"/>
    </row>
    <row r="19" spans="1:6" ht="31.5" customHeight="1" x14ac:dyDescent="0.2">
      <c r="A19" s="10" t="s">
        <v>14</v>
      </c>
      <c r="B19" s="140" t="s">
        <v>73</v>
      </c>
      <c r="C19" s="141"/>
      <c r="D19" s="76"/>
      <c r="E19" s="76"/>
      <c r="F19" s="76"/>
    </row>
    <row r="20" spans="1:6" ht="26.25" customHeight="1" x14ac:dyDescent="0.2">
      <c r="A20" s="10" t="s">
        <v>15</v>
      </c>
      <c r="B20" s="146" t="s">
        <v>59</v>
      </c>
      <c r="C20" s="147"/>
      <c r="D20" s="76"/>
      <c r="E20" s="76"/>
      <c r="F20" s="76"/>
    </row>
    <row r="21" spans="1:6" ht="22.5" customHeight="1" x14ac:dyDescent="0.2">
      <c r="A21" s="10" t="s">
        <v>16</v>
      </c>
      <c r="B21" s="148" t="s">
        <v>112</v>
      </c>
      <c r="C21" s="149"/>
      <c r="D21" s="77">
        <f>(D19*D20)/24</f>
        <v>0</v>
      </c>
      <c r="E21" s="77">
        <f>(E19*E20)/24</f>
        <v>0</v>
      </c>
      <c r="F21" s="77">
        <f>(F19*F20)/24</f>
        <v>0</v>
      </c>
    </row>
    <row r="22" spans="1:6" ht="33" customHeight="1" x14ac:dyDescent="0.2">
      <c r="A22" s="10" t="s">
        <v>17</v>
      </c>
      <c r="B22" s="134" t="s">
        <v>113</v>
      </c>
      <c r="C22" s="135"/>
      <c r="D22" s="78">
        <f>(D18+D21)</f>
        <v>0</v>
      </c>
      <c r="E22" s="78">
        <f>(E18+E21)</f>
        <v>0</v>
      </c>
      <c r="F22" s="78">
        <f>(F18+F21)</f>
        <v>0</v>
      </c>
    </row>
    <row r="23" spans="1:6" ht="35.25" customHeight="1" x14ac:dyDescent="0.2">
      <c r="A23" s="10" t="s">
        <v>19</v>
      </c>
      <c r="B23" s="134" t="s">
        <v>56</v>
      </c>
      <c r="C23" s="135"/>
      <c r="D23" s="74"/>
      <c r="E23" s="74"/>
      <c r="F23" s="74"/>
    </row>
    <row r="24" spans="1:6" ht="32.25" customHeight="1" x14ac:dyDescent="0.2">
      <c r="A24" s="10" t="s">
        <v>21</v>
      </c>
      <c r="B24" s="134" t="s">
        <v>114</v>
      </c>
      <c r="C24" s="135"/>
      <c r="D24" s="78">
        <f>+$E$11-D22</f>
        <v>0</v>
      </c>
      <c r="E24" s="78">
        <f>+$E$11-E22</f>
        <v>0</v>
      </c>
      <c r="F24" s="78">
        <f>+$E$11-F22</f>
        <v>0</v>
      </c>
    </row>
    <row r="25" spans="1:6" ht="34.5" customHeight="1" x14ac:dyDescent="0.2">
      <c r="A25" s="10" t="s">
        <v>22</v>
      </c>
      <c r="B25" s="134" t="s">
        <v>29</v>
      </c>
      <c r="C25" s="135"/>
      <c r="D25" s="74"/>
      <c r="E25" s="74"/>
      <c r="F25" s="74"/>
    </row>
    <row r="26" spans="1:6" ht="19.5" customHeight="1" x14ac:dyDescent="0.25">
      <c r="A26" s="36" t="str">
        <f>IF(OR(D23&lt;0,D23&gt;1,E23&lt;0,E23&gt;1,F23&lt;0,F23&gt;1),"You must enter a number between 0 and 1 for fraction of manure collected as liquid waste (line K)","")</f>
        <v/>
      </c>
    </row>
    <row r="27" spans="1:6" ht="18" x14ac:dyDescent="0.25">
      <c r="A27" s="128" t="s">
        <v>18</v>
      </c>
      <c r="B27" s="128"/>
      <c r="C27" s="128"/>
      <c r="D27" s="129"/>
      <c r="E27" s="129"/>
      <c r="F27" s="129"/>
    </row>
    <row r="28" spans="1:6" x14ac:dyDescent="0.2">
      <c r="A28" s="12"/>
      <c r="B28" s="13"/>
      <c r="C28" s="14"/>
      <c r="D28" s="9">
        <v>1</v>
      </c>
      <c r="E28" s="9">
        <v>2</v>
      </c>
      <c r="F28" s="9">
        <v>3</v>
      </c>
    </row>
    <row r="29" spans="1:6" ht="22.5" customHeight="1" x14ac:dyDescent="0.2">
      <c r="A29" s="11" t="s">
        <v>23</v>
      </c>
      <c r="B29" s="126" t="s">
        <v>20</v>
      </c>
      <c r="C29" s="127"/>
      <c r="D29" s="79"/>
      <c r="E29" s="79"/>
      <c r="F29" s="79"/>
    </row>
    <row r="30" spans="1:6" ht="51" customHeight="1" x14ac:dyDescent="0.2">
      <c r="A30" s="11" t="s">
        <v>25</v>
      </c>
      <c r="B30" s="178" t="s">
        <v>258</v>
      </c>
      <c r="C30" s="179"/>
      <c r="D30" s="74"/>
      <c r="E30" s="74"/>
      <c r="F30" s="74"/>
    </row>
    <row r="31" spans="1:6" ht="36.75" customHeight="1" x14ac:dyDescent="0.2">
      <c r="A31" s="10" t="s">
        <v>27</v>
      </c>
      <c r="B31" s="134" t="s">
        <v>159</v>
      </c>
      <c r="C31" s="135"/>
      <c r="D31" s="74"/>
      <c r="E31" s="74"/>
      <c r="F31" s="74"/>
    </row>
    <row r="32" spans="1:6" ht="33" customHeight="1" x14ac:dyDescent="0.2">
      <c r="A32" s="11" t="s">
        <v>28</v>
      </c>
      <c r="B32" s="134" t="s">
        <v>66</v>
      </c>
      <c r="C32" s="135"/>
      <c r="D32" s="80">
        <f>(D30*D31)/2000</f>
        <v>0</v>
      </c>
      <c r="E32" s="80">
        <f t="shared" ref="D32:F32" si="0">(E30*E31)/2000</f>
        <v>0</v>
      </c>
      <c r="F32" s="80">
        <f t="shared" si="0"/>
        <v>0</v>
      </c>
    </row>
    <row r="33" spans="1:6" ht="33" customHeight="1" x14ac:dyDescent="0.2">
      <c r="A33" s="10" t="s">
        <v>44</v>
      </c>
      <c r="B33" s="134" t="s">
        <v>74</v>
      </c>
      <c r="C33" s="135"/>
      <c r="D33" s="74"/>
      <c r="E33" s="74"/>
      <c r="F33" s="74"/>
    </row>
    <row r="34" spans="1:6" ht="20.25" customHeight="1" x14ac:dyDescent="0.25">
      <c r="A34" s="36" t="str">
        <f>IF(OR(D33&lt;0,D33&gt;1,E33&lt;0,E33&gt;1,F33&lt;0,F33&gt;1),"You must enter a number between 0 and 1 for fraction of bedding collected with liquid waste (line R)","")</f>
        <v/>
      </c>
      <c r="D34" s="125"/>
      <c r="E34" s="125"/>
      <c r="F34" s="125"/>
    </row>
    <row r="35" spans="1:6" ht="18" x14ac:dyDescent="0.25">
      <c r="A35" s="128" t="s">
        <v>24</v>
      </c>
      <c r="B35" s="128"/>
      <c r="C35" s="128"/>
      <c r="D35" s="129"/>
      <c r="E35" s="129"/>
      <c r="F35" s="129"/>
    </row>
    <row r="36" spans="1:6" x14ac:dyDescent="0.2">
      <c r="A36" s="12"/>
      <c r="B36" s="13"/>
      <c r="C36" s="14"/>
      <c r="D36" s="23">
        <v>1</v>
      </c>
      <c r="E36" s="9">
        <v>2</v>
      </c>
      <c r="F36" s="9">
        <v>3</v>
      </c>
    </row>
    <row r="37" spans="1:6" ht="35.25" customHeight="1" x14ac:dyDescent="0.2">
      <c r="A37" s="11" t="s">
        <v>45</v>
      </c>
      <c r="B37" s="126" t="s">
        <v>67</v>
      </c>
      <c r="C37" s="127"/>
      <c r="D37" s="81">
        <f>(D17*D24*D25)/2000</f>
        <v>0</v>
      </c>
      <c r="E37" s="82">
        <f>(E17*E24*E25)/2000</f>
        <v>0</v>
      </c>
      <c r="F37" s="82">
        <f>(F17*F24*F25)/2000</f>
        <v>0</v>
      </c>
    </row>
    <row r="38" spans="1:6" ht="30.75" customHeight="1" x14ac:dyDescent="0.2"/>
    <row r="39" spans="1:6" ht="18" x14ac:dyDescent="0.25">
      <c r="A39" s="128" t="s">
        <v>26</v>
      </c>
      <c r="B39" s="128"/>
      <c r="C39" s="128"/>
      <c r="D39" s="129"/>
      <c r="E39" s="129"/>
      <c r="F39" s="129"/>
    </row>
    <row r="40" spans="1:6" x14ac:dyDescent="0.2">
      <c r="A40" s="12"/>
      <c r="B40" s="13"/>
      <c r="C40" s="14"/>
      <c r="D40" s="23">
        <v>1</v>
      </c>
      <c r="E40" s="9">
        <v>2</v>
      </c>
      <c r="F40" s="9">
        <v>3</v>
      </c>
    </row>
    <row r="41" spans="1:6" ht="33" customHeight="1" x14ac:dyDescent="0.2">
      <c r="A41" s="11" t="s">
        <v>46</v>
      </c>
      <c r="B41" s="126" t="s">
        <v>68</v>
      </c>
      <c r="C41" s="127"/>
      <c r="D41" s="82">
        <f>(D17*(D22-(D22*D23))*D25)/2000</f>
        <v>0</v>
      </c>
      <c r="E41" s="82">
        <f>(E17*(E22-(E22*E23))*E25)/2000</f>
        <v>0</v>
      </c>
      <c r="F41" s="82">
        <f>(F17*(F22-(F22*F23))*F25)/2000</f>
        <v>0</v>
      </c>
    </row>
    <row r="42" spans="1:6" ht="32.25" customHeight="1" x14ac:dyDescent="0.2">
      <c r="A42" s="11" t="s">
        <v>47</v>
      </c>
      <c r="B42" s="126" t="s">
        <v>69</v>
      </c>
      <c r="C42" s="127"/>
      <c r="D42" s="83">
        <f>(D32-(D32*D33)+D41)</f>
        <v>0</v>
      </c>
      <c r="E42" s="83">
        <f>(E32-(E32*E33)+E41)</f>
        <v>0</v>
      </c>
      <c r="F42" s="83">
        <f>(F32-(F32*F33)+F41)</f>
        <v>0</v>
      </c>
    </row>
    <row r="44" spans="1:6" ht="18" x14ac:dyDescent="0.25">
      <c r="A44" s="128" t="s">
        <v>55</v>
      </c>
      <c r="B44" s="128"/>
      <c r="C44" s="128"/>
      <c r="D44" s="129"/>
      <c r="E44" s="129"/>
      <c r="F44" s="129"/>
    </row>
    <row r="45" spans="1:6" x14ac:dyDescent="0.2">
      <c r="A45" s="12"/>
      <c r="B45" s="13"/>
      <c r="C45" s="14"/>
      <c r="D45" s="23">
        <v>1</v>
      </c>
      <c r="E45" s="9">
        <v>2</v>
      </c>
      <c r="F45" s="9">
        <v>3</v>
      </c>
    </row>
    <row r="46" spans="1:6" ht="37.5" customHeight="1" x14ac:dyDescent="0.2">
      <c r="A46" s="11" t="s">
        <v>48</v>
      </c>
      <c r="B46" s="126" t="s">
        <v>50</v>
      </c>
      <c r="C46" s="127"/>
      <c r="D46" s="84"/>
      <c r="E46" s="85"/>
      <c r="F46" s="85"/>
    </row>
    <row r="47" spans="1:6" ht="34.5" customHeight="1" x14ac:dyDescent="0.2">
      <c r="A47" s="11" t="s">
        <v>49</v>
      </c>
      <c r="B47" s="126" t="s">
        <v>70</v>
      </c>
      <c r="C47" s="127"/>
      <c r="D47" s="83">
        <f>(D17*(D22*D23)*D46)</f>
        <v>0</v>
      </c>
      <c r="E47" s="83">
        <f>(E17*(E22*E23)*E46)</f>
        <v>0</v>
      </c>
      <c r="F47" s="83">
        <f>(F17*(F22*F23)*F46)</f>
        <v>0</v>
      </c>
    </row>
    <row r="48" spans="1:6" ht="63" customHeight="1" x14ac:dyDescent="0.2">
      <c r="A48" s="11" t="s">
        <v>51</v>
      </c>
      <c r="B48" s="126" t="s">
        <v>259</v>
      </c>
      <c r="C48" s="127"/>
      <c r="D48" s="180">
        <f>IF(D31=0,IF(D32=0,0,"ERR"),(0.5*(((D32*2000)/D31)*D33))+D47)</f>
        <v>0</v>
      </c>
      <c r="E48" s="180">
        <f>IF(E31=0,IF(E32=0,0,"ERR"),(0.5*(((E32*2000)/E31)*E33))+E47)</f>
        <v>0</v>
      </c>
      <c r="F48" s="180">
        <f>IF(F31=0,IF(F32=0,0,"ERR"),(0.5*(((F32*2000)/F31)*F33))+F47)</f>
        <v>0</v>
      </c>
    </row>
    <row r="49" spans="1:7" ht="50.25" customHeight="1" x14ac:dyDescent="0.2">
      <c r="A49" s="11" t="s">
        <v>52</v>
      </c>
      <c r="B49" s="126" t="s">
        <v>163</v>
      </c>
      <c r="C49" s="127"/>
      <c r="D49" s="130">
        <f>(D48+E48+F48)</f>
        <v>0</v>
      </c>
      <c r="E49" s="131"/>
      <c r="F49" s="132"/>
    </row>
    <row r="50" spans="1:7" ht="30" customHeight="1" x14ac:dyDescent="0.2">
      <c r="A50" s="133" t="s">
        <v>164</v>
      </c>
      <c r="B50" s="133"/>
      <c r="C50" s="133"/>
      <c r="D50" s="133"/>
      <c r="E50" s="133"/>
      <c r="F50" s="133"/>
    </row>
    <row r="52" spans="1:7" ht="18" x14ac:dyDescent="0.25">
      <c r="A52" s="32" t="s">
        <v>53</v>
      </c>
      <c r="B52" s="33" t="s">
        <v>76</v>
      </c>
      <c r="C52" s="33"/>
      <c r="D52" s="33"/>
      <c r="E52" s="34"/>
      <c r="F52" s="86">
        <f>(D49*7.481)</f>
        <v>0</v>
      </c>
    </row>
    <row r="53" spans="1:7" ht="18" x14ac:dyDescent="0.25">
      <c r="A53" s="28" t="s">
        <v>60</v>
      </c>
      <c r="B53" s="30" t="s">
        <v>54</v>
      </c>
      <c r="C53" s="26"/>
      <c r="D53" s="26"/>
      <c r="E53" s="27"/>
      <c r="F53" s="87"/>
    </row>
    <row r="54" spans="1:7" ht="18" x14ac:dyDescent="0.25">
      <c r="A54" s="29" t="s">
        <v>61</v>
      </c>
      <c r="B54" s="24" t="s">
        <v>75</v>
      </c>
      <c r="C54" s="24"/>
      <c r="D54" s="24"/>
      <c r="E54" s="31"/>
      <c r="F54" s="88">
        <f>(F53*E11)</f>
        <v>0</v>
      </c>
      <c r="G54" s="25"/>
    </row>
    <row r="55" spans="1:7" ht="18" x14ac:dyDescent="0.25">
      <c r="A55" s="29" t="s">
        <v>62</v>
      </c>
      <c r="B55" s="24" t="s">
        <v>160</v>
      </c>
      <c r="C55" s="24"/>
      <c r="D55" s="24"/>
      <c r="E55" s="31"/>
      <c r="F55" s="89"/>
      <c r="G55" s="25"/>
    </row>
    <row r="56" spans="1:7" ht="18" x14ac:dyDescent="0.25">
      <c r="A56" s="29" t="s">
        <v>63</v>
      </c>
      <c r="B56" s="24" t="s">
        <v>156</v>
      </c>
      <c r="C56" s="24"/>
      <c r="D56" s="24"/>
      <c r="E56" s="31"/>
      <c r="F56" s="90"/>
      <c r="G56" s="25"/>
    </row>
    <row r="57" spans="1:7" ht="18" x14ac:dyDescent="0.25">
      <c r="A57" s="35" t="s">
        <v>64</v>
      </c>
      <c r="B57" s="24" t="s">
        <v>166</v>
      </c>
      <c r="C57" s="24"/>
      <c r="D57" s="24"/>
      <c r="E57" s="31"/>
      <c r="F57" s="84"/>
      <c r="G57" s="25"/>
    </row>
    <row r="58" spans="1:7" ht="18" customHeight="1" x14ac:dyDescent="0.2">
      <c r="A58" s="62" t="s">
        <v>65</v>
      </c>
      <c r="B58" s="1" t="s">
        <v>162</v>
      </c>
      <c r="F58" s="74"/>
      <c r="G58" s="25"/>
    </row>
    <row r="59" spans="1:7" ht="33.75" customHeight="1" x14ac:dyDescent="0.2">
      <c r="A59" s="62" t="s">
        <v>157</v>
      </c>
      <c r="B59" s="138" t="s">
        <v>167</v>
      </c>
      <c r="C59" s="138"/>
      <c r="D59" s="138"/>
      <c r="E59" s="139"/>
      <c r="F59" s="91">
        <f>((0.6*F55*F56)+(F58*F56)+(0.75*F55*F57)+(F58*F57))*7.481/12</f>
        <v>0</v>
      </c>
      <c r="G59" s="25"/>
    </row>
    <row r="60" spans="1:7" ht="18" customHeight="1" x14ac:dyDescent="0.25">
      <c r="A60" s="29" t="s">
        <v>161</v>
      </c>
      <c r="B60" s="24" t="s">
        <v>168</v>
      </c>
      <c r="C60" s="24"/>
      <c r="D60" s="24"/>
      <c r="E60" s="31"/>
      <c r="F60" s="91">
        <f>(F52+F54+F59)</f>
        <v>0</v>
      </c>
    </row>
    <row r="61" spans="1:7" ht="20.25" customHeight="1" x14ac:dyDescent="0.2">
      <c r="A61" s="1" t="s">
        <v>165</v>
      </c>
      <c r="F61" s="63"/>
    </row>
    <row r="62" spans="1:7" ht="18" customHeight="1" x14ac:dyDescent="0.2"/>
    <row r="63" spans="1:7" ht="18" customHeight="1" x14ac:dyDescent="0.2"/>
    <row r="64" spans="1:7" ht="18" customHeight="1" x14ac:dyDescent="0.2"/>
    <row r="65" ht="18" customHeight="1" x14ac:dyDescent="0.2"/>
  </sheetData>
  <sheetProtection sheet="1" objects="1" scenarios="1"/>
  <mergeCells count="33">
    <mergeCell ref="B31:C31"/>
    <mergeCell ref="B32:C32"/>
    <mergeCell ref="B48:C48"/>
    <mergeCell ref="B49:C49"/>
    <mergeCell ref="A44:F44"/>
    <mergeCell ref="B41:C41"/>
    <mergeCell ref="B24:C24"/>
    <mergeCell ref="B25:C25"/>
    <mergeCell ref="B59:E59"/>
    <mergeCell ref="D49:F49"/>
    <mergeCell ref="A50:F50"/>
    <mergeCell ref="B46:C46"/>
    <mergeCell ref="B47:C47"/>
    <mergeCell ref="B42:C42"/>
    <mergeCell ref="A27:F27"/>
    <mergeCell ref="A39:F39"/>
    <mergeCell ref="B29:C29"/>
    <mergeCell ref="A35:F35"/>
    <mergeCell ref="B37:C37"/>
    <mergeCell ref="B33:C33"/>
    <mergeCell ref="B30:C30"/>
    <mergeCell ref="B17:C17"/>
    <mergeCell ref="B23:C23"/>
    <mergeCell ref="B18:C18"/>
    <mergeCell ref="B19:C19"/>
    <mergeCell ref="A2:F2"/>
    <mergeCell ref="A3:F3"/>
    <mergeCell ref="A12:F12"/>
    <mergeCell ref="B15:C15"/>
    <mergeCell ref="B4:F4"/>
    <mergeCell ref="B20:C20"/>
    <mergeCell ref="B21:C21"/>
    <mergeCell ref="B22:C22"/>
  </mergeCells>
  <phoneticPr fontId="0" type="noConversion"/>
  <pageMargins left="0.99" right="0.75" top="0.56999999999999995" bottom="0.69" header="0.31" footer="0.32"/>
  <pageSetup scale="77" orientation="portrait" horizontalDpi="4294967292" r:id="rId1"/>
  <headerFooter alignWithMargins="0"/>
  <rowBreaks count="1" manualBreakCount="1">
    <brk id="33" max="16383" man="1"/>
  </rowBreaks>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zoomScale="60" zoomScaleNormal="60" workbookViewId="0">
      <selection activeCell="C1" sqref="C1"/>
    </sheetView>
  </sheetViews>
  <sheetFormatPr defaultRowHeight="20.25" x14ac:dyDescent="0.3"/>
  <cols>
    <col min="1" max="1" width="11.83203125" customWidth="1"/>
    <col min="2" max="2" width="42.4140625" customWidth="1"/>
    <col min="3" max="3" width="14.58203125" customWidth="1"/>
    <col min="4" max="4" width="15.83203125" customWidth="1"/>
    <col min="5" max="5" width="4.75" customWidth="1"/>
    <col min="6" max="6" width="23" customWidth="1"/>
    <col min="7" max="7" width="16.5" customWidth="1"/>
  </cols>
  <sheetData>
    <row r="1" spans="1:5" ht="59.25" customHeight="1" x14ac:dyDescent="0.3"/>
    <row r="2" spans="1:5" ht="21" thickBot="1" x14ac:dyDescent="0.35">
      <c r="A2" s="151" t="s">
        <v>30</v>
      </c>
      <c r="B2" s="151"/>
      <c r="C2" s="151"/>
      <c r="D2" s="151"/>
    </row>
    <row r="3" spans="1:5" ht="21" thickTop="1" x14ac:dyDescent="0.3">
      <c r="A3" s="152" t="s">
        <v>201</v>
      </c>
      <c r="B3" s="155" t="s">
        <v>33</v>
      </c>
      <c r="C3" s="158" t="s">
        <v>202</v>
      </c>
      <c r="D3" s="161" t="s">
        <v>203</v>
      </c>
      <c r="E3" s="21"/>
    </row>
    <row r="4" spans="1:5" x14ac:dyDescent="0.3">
      <c r="A4" s="153"/>
      <c r="B4" s="156"/>
      <c r="C4" s="159"/>
      <c r="D4" s="162"/>
      <c r="E4" s="21"/>
    </row>
    <row r="5" spans="1:5" ht="22.5" customHeight="1" thickBot="1" x14ac:dyDescent="0.35">
      <c r="A5" s="154"/>
      <c r="B5" s="157"/>
      <c r="C5" s="160"/>
      <c r="D5" s="163"/>
      <c r="E5" s="21"/>
    </row>
    <row r="6" spans="1:5" ht="21.75" thickTop="1" x14ac:dyDescent="0.3">
      <c r="A6" s="164" t="s">
        <v>34</v>
      </c>
      <c r="B6" s="98" t="s">
        <v>204</v>
      </c>
      <c r="C6" s="99"/>
      <c r="D6" s="100"/>
      <c r="E6" s="21"/>
    </row>
    <row r="7" spans="1:5" x14ac:dyDescent="0.3">
      <c r="A7" s="165"/>
      <c r="B7" s="101" t="s">
        <v>205</v>
      </c>
      <c r="C7" s="102">
        <v>81</v>
      </c>
      <c r="D7" s="103">
        <v>1.3</v>
      </c>
      <c r="E7" s="21"/>
    </row>
    <row r="8" spans="1:5" x14ac:dyDescent="0.3">
      <c r="A8" s="165"/>
      <c r="B8" s="101" t="s">
        <v>206</v>
      </c>
      <c r="C8" s="102">
        <v>88</v>
      </c>
      <c r="D8" s="103">
        <v>1.4</v>
      </c>
      <c r="E8" s="21"/>
    </row>
    <row r="9" spans="1:5" x14ac:dyDescent="0.3">
      <c r="A9" s="165"/>
      <c r="B9" s="101" t="s">
        <v>207</v>
      </c>
      <c r="C9" s="102">
        <v>94</v>
      </c>
      <c r="D9" s="103">
        <v>1.5</v>
      </c>
      <c r="E9" s="21"/>
    </row>
    <row r="10" spans="1:5" x14ac:dyDescent="0.3">
      <c r="A10" s="165"/>
      <c r="B10" s="101" t="s">
        <v>208</v>
      </c>
      <c r="C10" s="102">
        <v>100</v>
      </c>
      <c r="D10" s="103">
        <v>1.6</v>
      </c>
      <c r="E10" s="21"/>
    </row>
    <row r="11" spans="1:5" x14ac:dyDescent="0.3">
      <c r="A11" s="165"/>
      <c r="B11" s="101" t="s">
        <v>209</v>
      </c>
      <c r="C11" s="102">
        <v>106</v>
      </c>
      <c r="D11" s="103">
        <v>1.7</v>
      </c>
      <c r="E11" s="21"/>
    </row>
    <row r="12" spans="1:5" x14ac:dyDescent="0.3">
      <c r="A12" s="165"/>
      <c r="B12" s="101" t="s">
        <v>210</v>
      </c>
      <c r="C12" s="102">
        <v>113</v>
      </c>
      <c r="D12" s="103">
        <v>1.8</v>
      </c>
      <c r="E12" s="21"/>
    </row>
    <row r="13" spans="1:5" x14ac:dyDescent="0.3">
      <c r="A13" s="165"/>
      <c r="B13" s="101" t="s">
        <v>211</v>
      </c>
      <c r="C13" s="102">
        <v>119</v>
      </c>
      <c r="D13" s="103">
        <v>1.9</v>
      </c>
      <c r="E13" s="21"/>
    </row>
    <row r="14" spans="1:5" x14ac:dyDescent="0.3">
      <c r="A14" s="165"/>
      <c r="B14" s="101" t="s">
        <v>212</v>
      </c>
      <c r="C14" s="102">
        <v>82</v>
      </c>
      <c r="D14" s="103">
        <v>1.3</v>
      </c>
      <c r="E14" s="21"/>
    </row>
    <row r="15" spans="1:5" x14ac:dyDescent="0.3">
      <c r="A15" s="165"/>
      <c r="B15" s="101" t="s">
        <v>213</v>
      </c>
      <c r="C15" s="102">
        <v>85</v>
      </c>
      <c r="D15" s="103">
        <v>1.3</v>
      </c>
      <c r="E15" s="21"/>
    </row>
    <row r="16" spans="1:5" ht="21" x14ac:dyDescent="0.3">
      <c r="A16" s="165"/>
      <c r="B16" s="101" t="s">
        <v>214</v>
      </c>
      <c r="C16" s="102">
        <v>70</v>
      </c>
      <c r="D16" s="103">
        <v>1.1000000000000001</v>
      </c>
      <c r="E16" s="21"/>
    </row>
    <row r="17" spans="1:7" ht="21" thickBot="1" x14ac:dyDescent="0.35">
      <c r="A17" s="166"/>
      <c r="B17" s="104" t="s">
        <v>215</v>
      </c>
      <c r="C17" s="105">
        <v>60</v>
      </c>
      <c r="D17" s="106">
        <v>0.96</v>
      </c>
      <c r="E17" s="21"/>
    </row>
    <row r="18" spans="1:7" ht="21" thickTop="1" x14ac:dyDescent="0.3">
      <c r="A18" s="164" t="s">
        <v>38</v>
      </c>
      <c r="B18" s="98" t="s">
        <v>216</v>
      </c>
      <c r="C18" s="107">
        <v>59</v>
      </c>
      <c r="D18" s="108">
        <v>0.95</v>
      </c>
      <c r="E18" s="21"/>
    </row>
    <row r="19" spans="1:7" x14ac:dyDescent="0.3">
      <c r="A19" s="165"/>
      <c r="B19" s="101" t="s">
        <v>217</v>
      </c>
      <c r="C19" s="102">
        <v>51</v>
      </c>
      <c r="D19" s="103">
        <v>0.82</v>
      </c>
      <c r="E19" s="21"/>
    </row>
    <row r="20" spans="1:7" x14ac:dyDescent="0.3">
      <c r="A20" s="165"/>
      <c r="B20" s="101" t="s">
        <v>218</v>
      </c>
      <c r="C20" s="102">
        <v>58</v>
      </c>
      <c r="D20" s="103">
        <v>0.93</v>
      </c>
      <c r="E20" s="21"/>
    </row>
    <row r="21" spans="1:7" x14ac:dyDescent="0.3">
      <c r="A21" s="165"/>
      <c r="B21" s="101" t="s">
        <v>219</v>
      </c>
      <c r="C21" s="102">
        <v>63</v>
      </c>
      <c r="D21" s="103">
        <v>1</v>
      </c>
      <c r="E21" s="21"/>
    </row>
    <row r="22" spans="1:7" ht="21" thickBot="1" x14ac:dyDescent="0.35">
      <c r="A22" s="166"/>
      <c r="B22" s="104" t="s">
        <v>220</v>
      </c>
      <c r="C22" s="105">
        <v>63</v>
      </c>
      <c r="D22" s="106">
        <v>1</v>
      </c>
      <c r="E22" s="21"/>
    </row>
    <row r="23" spans="1:7" ht="21" thickTop="1" x14ac:dyDescent="0.3">
      <c r="A23" s="164" t="s">
        <v>41</v>
      </c>
      <c r="B23" s="98" t="s">
        <v>221</v>
      </c>
      <c r="C23" s="107">
        <v>63</v>
      </c>
      <c r="D23" s="108">
        <v>1</v>
      </c>
      <c r="E23" s="21"/>
    </row>
    <row r="24" spans="1:7" x14ac:dyDescent="0.3">
      <c r="A24" s="165"/>
      <c r="B24" s="101" t="s">
        <v>222</v>
      </c>
      <c r="C24" s="102">
        <v>33</v>
      </c>
      <c r="D24" s="103">
        <v>0.53</v>
      </c>
      <c r="E24" s="21"/>
    </row>
    <row r="25" spans="1:7" x14ac:dyDescent="0.3">
      <c r="A25" s="165"/>
      <c r="B25" s="101" t="s">
        <v>223</v>
      </c>
      <c r="C25" s="102">
        <v>27</v>
      </c>
      <c r="D25" s="103">
        <v>0.44</v>
      </c>
      <c r="E25" s="21"/>
    </row>
    <row r="26" spans="1:7" x14ac:dyDescent="0.3">
      <c r="A26" s="165"/>
      <c r="B26" s="101" t="s">
        <v>224</v>
      </c>
      <c r="C26" s="102">
        <v>60</v>
      </c>
      <c r="D26" s="103">
        <v>0.96</v>
      </c>
      <c r="E26" s="21"/>
    </row>
    <row r="27" spans="1:7" x14ac:dyDescent="0.3">
      <c r="A27" s="165"/>
      <c r="B27" s="101" t="s">
        <v>225</v>
      </c>
      <c r="C27" s="102">
        <v>21</v>
      </c>
      <c r="D27" s="103">
        <v>0.33</v>
      </c>
      <c r="E27" s="21"/>
    </row>
    <row r="28" spans="1:7" ht="21" thickBot="1" x14ac:dyDescent="0.35">
      <c r="A28" s="166"/>
      <c r="B28" s="104" t="s">
        <v>226</v>
      </c>
      <c r="C28" s="105">
        <v>65</v>
      </c>
      <c r="D28" s="106">
        <v>1.03</v>
      </c>
      <c r="E28" s="21"/>
    </row>
    <row r="29" spans="1:7" ht="21" thickTop="1" x14ac:dyDescent="0.3">
      <c r="A29" s="164" t="s">
        <v>227</v>
      </c>
      <c r="B29" s="98" t="s">
        <v>228</v>
      </c>
      <c r="C29" s="107">
        <v>80</v>
      </c>
      <c r="D29" s="108"/>
      <c r="E29" s="21"/>
      <c r="F29" s="21"/>
      <c r="G29" s="21"/>
    </row>
    <row r="30" spans="1:7" x14ac:dyDescent="0.3">
      <c r="A30" s="165"/>
      <c r="B30" s="101" t="s">
        <v>229</v>
      </c>
      <c r="C30" s="102">
        <v>61</v>
      </c>
      <c r="D30" s="103"/>
      <c r="E30" s="21"/>
      <c r="F30" s="21"/>
      <c r="G30" s="21"/>
    </row>
    <row r="31" spans="1:7" x14ac:dyDescent="0.3">
      <c r="A31" s="165"/>
      <c r="B31" s="101" t="s">
        <v>230</v>
      </c>
      <c r="C31" s="102">
        <v>44</v>
      </c>
      <c r="D31" s="103"/>
      <c r="E31" s="21"/>
      <c r="F31" s="21"/>
      <c r="G31" s="20"/>
    </row>
    <row r="32" spans="1:7" ht="21.75" thickBot="1" x14ac:dyDescent="0.35">
      <c r="A32" s="168"/>
      <c r="B32" s="109" t="s">
        <v>231</v>
      </c>
      <c r="C32" s="110">
        <v>55</v>
      </c>
      <c r="D32" s="111"/>
      <c r="E32" s="21"/>
      <c r="F32" s="21"/>
      <c r="G32" s="20"/>
    </row>
    <row r="33" spans="1:7" ht="37.5" thickTop="1" thickBot="1" x14ac:dyDescent="0.35">
      <c r="A33" s="112" t="s">
        <v>232</v>
      </c>
      <c r="B33" s="113" t="s">
        <v>233</v>
      </c>
      <c r="C33" s="114">
        <v>40</v>
      </c>
      <c r="D33" s="115">
        <v>0.63</v>
      </c>
      <c r="E33" s="21"/>
      <c r="F33" s="21"/>
      <c r="G33" s="21"/>
    </row>
    <row r="34" spans="1:7" ht="23.25" thickTop="1" thickBot="1" x14ac:dyDescent="0.35">
      <c r="A34" s="116" t="s">
        <v>234</v>
      </c>
      <c r="B34" s="117" t="s">
        <v>235</v>
      </c>
      <c r="C34" s="118">
        <v>50</v>
      </c>
      <c r="D34" s="119">
        <v>0.8</v>
      </c>
      <c r="E34" s="21"/>
      <c r="F34" s="21"/>
      <c r="G34" s="21"/>
    </row>
    <row r="35" spans="1:7" ht="21.75" thickTop="1" x14ac:dyDescent="0.3">
      <c r="A35" s="169" t="s">
        <v>236</v>
      </c>
      <c r="B35" s="98" t="s">
        <v>237</v>
      </c>
      <c r="C35" s="107">
        <v>40</v>
      </c>
      <c r="D35" s="100"/>
      <c r="E35" s="21"/>
      <c r="F35" s="21"/>
      <c r="G35" s="21"/>
    </row>
    <row r="36" spans="1:7" ht="21" x14ac:dyDescent="0.3">
      <c r="A36" s="170"/>
      <c r="B36" s="101" t="s">
        <v>238</v>
      </c>
      <c r="C36" s="102">
        <v>60</v>
      </c>
      <c r="D36" s="120"/>
      <c r="E36" s="21"/>
      <c r="F36" s="21"/>
      <c r="G36" s="21"/>
    </row>
    <row r="37" spans="1:7" ht="21" x14ac:dyDescent="0.3">
      <c r="A37" s="170"/>
      <c r="B37" s="101" t="s">
        <v>239</v>
      </c>
      <c r="C37" s="102">
        <v>150</v>
      </c>
      <c r="D37" s="120"/>
      <c r="E37" s="21"/>
      <c r="F37" s="21"/>
      <c r="G37" s="21"/>
    </row>
    <row r="38" spans="1:7" ht="21" x14ac:dyDescent="0.3">
      <c r="A38" s="170"/>
      <c r="B38" s="101" t="s">
        <v>240</v>
      </c>
      <c r="C38" s="102">
        <v>40</v>
      </c>
      <c r="D38" s="120"/>
      <c r="E38" s="21"/>
      <c r="F38" s="21"/>
      <c r="G38" s="21"/>
    </row>
    <row r="39" spans="1:7" ht="21.75" thickBot="1" x14ac:dyDescent="0.35">
      <c r="A39" s="171"/>
      <c r="B39" s="104" t="s">
        <v>241</v>
      </c>
      <c r="C39" s="105">
        <v>33</v>
      </c>
      <c r="D39" s="121"/>
      <c r="E39" s="21"/>
      <c r="F39" s="21"/>
      <c r="G39" s="21"/>
    </row>
    <row r="40" spans="1:7" ht="21" thickTop="1" x14ac:dyDescent="0.3">
      <c r="A40" s="164" t="s">
        <v>242</v>
      </c>
      <c r="B40" s="98" t="s">
        <v>243</v>
      </c>
      <c r="C40" s="107">
        <v>50</v>
      </c>
      <c r="D40" s="100"/>
      <c r="E40" s="21"/>
      <c r="F40" s="21"/>
      <c r="G40" s="21"/>
    </row>
    <row r="41" spans="1:7" x14ac:dyDescent="0.3">
      <c r="A41" s="165"/>
      <c r="B41" s="101" t="s">
        <v>244</v>
      </c>
      <c r="C41" s="102">
        <v>40</v>
      </c>
      <c r="D41" s="120"/>
      <c r="E41" s="21"/>
      <c r="F41" s="21"/>
      <c r="G41" s="21"/>
    </row>
    <row r="42" spans="1:7" x14ac:dyDescent="0.3">
      <c r="A42" s="165"/>
      <c r="B42" s="101" t="s">
        <v>245</v>
      </c>
      <c r="C42" s="102">
        <v>25</v>
      </c>
      <c r="D42" s="120"/>
      <c r="E42" s="21"/>
      <c r="F42" s="21"/>
      <c r="G42" s="21"/>
    </row>
    <row r="43" spans="1:7" x14ac:dyDescent="0.3">
      <c r="A43" s="165"/>
      <c r="B43" s="101" t="s">
        <v>246</v>
      </c>
      <c r="C43" s="102">
        <v>80</v>
      </c>
      <c r="D43" s="120"/>
    </row>
    <row r="44" spans="1:7" ht="21" thickBot="1" x14ac:dyDescent="0.35">
      <c r="A44" s="166"/>
      <c r="B44" s="104" t="s">
        <v>247</v>
      </c>
      <c r="C44" s="105">
        <v>44</v>
      </c>
      <c r="D44" s="121"/>
    </row>
    <row r="45" spans="1:7" ht="21" thickTop="1" x14ac:dyDescent="0.3">
      <c r="A45" s="122"/>
      <c r="B45" s="123"/>
      <c r="D45" s="92" t="s">
        <v>248</v>
      </c>
    </row>
    <row r="46" spans="1:7" x14ac:dyDescent="0.3">
      <c r="B46" s="66"/>
      <c r="D46" s="66"/>
    </row>
    <row r="47" spans="1:7" x14ac:dyDescent="0.3">
      <c r="A47" s="93" t="s">
        <v>249</v>
      </c>
      <c r="D47" s="66"/>
    </row>
    <row r="48" spans="1:7" ht="23.25" x14ac:dyDescent="0.3">
      <c r="A48" s="67" t="s">
        <v>250</v>
      </c>
      <c r="D48" s="66"/>
    </row>
    <row r="49" spans="1:6" ht="23.25" x14ac:dyDescent="0.3">
      <c r="A49" s="67" t="s">
        <v>251</v>
      </c>
      <c r="D49" s="66"/>
    </row>
    <row r="50" spans="1:6" ht="23.25" x14ac:dyDescent="0.3">
      <c r="A50" s="67" t="s">
        <v>252</v>
      </c>
      <c r="D50" s="66"/>
    </row>
    <row r="51" spans="1:6" ht="23.25" x14ac:dyDescent="0.3">
      <c r="A51" s="67" t="s">
        <v>253</v>
      </c>
      <c r="D51" s="66"/>
    </row>
    <row r="52" spans="1:6" ht="23.25" x14ac:dyDescent="0.3">
      <c r="A52" s="67" t="s">
        <v>192</v>
      </c>
      <c r="D52" s="66"/>
    </row>
    <row r="53" spans="1:6" ht="23.25" x14ac:dyDescent="0.3">
      <c r="A53" s="67" t="s">
        <v>254</v>
      </c>
      <c r="D53" s="66"/>
      <c r="E53" s="65"/>
      <c r="F53" s="65"/>
    </row>
    <row r="54" spans="1:6" x14ac:dyDescent="0.3">
      <c r="A54" s="64"/>
      <c r="B54" s="64"/>
      <c r="C54" s="64"/>
      <c r="D54" s="64"/>
      <c r="E54" s="65"/>
      <c r="F54" s="65"/>
    </row>
    <row r="55" spans="1:6" ht="20.45" customHeight="1" x14ac:dyDescent="0.3">
      <c r="A55" s="167" t="s">
        <v>193</v>
      </c>
      <c r="B55" s="167"/>
      <c r="C55" s="167"/>
      <c r="D55" s="167"/>
      <c r="E55" s="124"/>
      <c r="F55" s="65"/>
    </row>
    <row r="56" spans="1:6" x14ac:dyDescent="0.3">
      <c r="A56" s="167"/>
      <c r="B56" s="167"/>
      <c r="C56" s="167"/>
      <c r="D56" s="167"/>
      <c r="E56" s="124"/>
      <c r="F56" s="65"/>
    </row>
  </sheetData>
  <sheetProtection sheet="1" objects="1" scenarios="1"/>
  <mergeCells count="12">
    <mergeCell ref="A6:A17"/>
    <mergeCell ref="A55:D56"/>
    <mergeCell ref="A18:A22"/>
    <mergeCell ref="A23:A28"/>
    <mergeCell ref="A29:A32"/>
    <mergeCell ref="A35:A39"/>
    <mergeCell ref="A40:A44"/>
    <mergeCell ref="A2:D2"/>
    <mergeCell ref="A3:A5"/>
    <mergeCell ref="B3:B5"/>
    <mergeCell ref="C3:C5"/>
    <mergeCell ref="D3:D5"/>
  </mergeCells>
  <phoneticPr fontId="0" type="noConversion"/>
  <pageMargins left="0.75" right="0.75" top="0.25" bottom="1" header="0.17" footer="0.5"/>
  <pageSetup scale="60"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4"/>
  <sheetViews>
    <sheetView zoomScale="60" zoomScaleNormal="60" workbookViewId="0">
      <selection activeCell="C37" sqref="C37"/>
    </sheetView>
  </sheetViews>
  <sheetFormatPr defaultRowHeight="20.25" x14ac:dyDescent="0.3"/>
  <cols>
    <col min="1" max="1" width="10.5" customWidth="1"/>
    <col min="2" max="2" width="35.1640625" customWidth="1"/>
    <col min="3" max="3" width="38.1640625" customWidth="1"/>
    <col min="4" max="4" width="11.33203125" customWidth="1"/>
  </cols>
  <sheetData>
    <row r="1" spans="2:3" ht="65.25" customHeight="1" x14ac:dyDescent="0.3"/>
    <row r="2" spans="2:3" ht="48" customHeight="1" thickBot="1" x14ac:dyDescent="0.35">
      <c r="B2" s="172" t="s">
        <v>31</v>
      </c>
      <c r="C2" s="172"/>
    </row>
    <row r="3" spans="2:3" ht="24" thickTop="1" x14ac:dyDescent="0.3">
      <c r="B3" s="41" t="s">
        <v>32</v>
      </c>
      <c r="C3" s="42" t="s">
        <v>77</v>
      </c>
    </row>
    <row r="4" spans="2:3" ht="23.25" x14ac:dyDescent="0.3">
      <c r="B4" s="39" t="s">
        <v>105</v>
      </c>
      <c r="C4" s="37" t="s">
        <v>173</v>
      </c>
    </row>
    <row r="5" spans="2:3" ht="23.25" x14ac:dyDescent="0.3">
      <c r="B5" s="39" t="s">
        <v>106</v>
      </c>
      <c r="C5" s="37" t="s">
        <v>174</v>
      </c>
    </row>
    <row r="6" spans="2:3" ht="23.25" x14ac:dyDescent="0.3">
      <c r="B6" s="39" t="s">
        <v>107</v>
      </c>
      <c r="C6" s="37" t="s">
        <v>175</v>
      </c>
    </row>
    <row r="7" spans="2:3" ht="23.25" x14ac:dyDescent="0.3">
      <c r="B7" s="39" t="s">
        <v>35</v>
      </c>
      <c r="C7" s="37" t="s">
        <v>182</v>
      </c>
    </row>
    <row r="8" spans="2:3" ht="23.25" x14ac:dyDescent="0.3">
      <c r="B8" s="39" t="s">
        <v>36</v>
      </c>
      <c r="C8" s="37" t="s">
        <v>183</v>
      </c>
    </row>
    <row r="9" spans="2:3" ht="23.25" x14ac:dyDescent="0.3">
      <c r="B9" s="39" t="s">
        <v>108</v>
      </c>
      <c r="C9" s="37" t="s">
        <v>176</v>
      </c>
    </row>
    <row r="10" spans="2:3" ht="23.25" x14ac:dyDescent="0.3">
      <c r="B10" s="39" t="s">
        <v>109</v>
      </c>
      <c r="C10" s="37" t="s">
        <v>177</v>
      </c>
    </row>
    <row r="11" spans="2:3" ht="23.25" x14ac:dyDescent="0.3">
      <c r="B11" s="39" t="s">
        <v>110</v>
      </c>
      <c r="C11" s="37" t="s">
        <v>180</v>
      </c>
    </row>
    <row r="12" spans="2:3" ht="24" thickBot="1" x14ac:dyDescent="0.35">
      <c r="B12" s="40" t="s">
        <v>37</v>
      </c>
      <c r="C12" s="38" t="s">
        <v>181</v>
      </c>
    </row>
    <row r="13" spans="2:3" ht="21" thickTop="1" x14ac:dyDescent="0.3">
      <c r="B13" s="41" t="s">
        <v>39</v>
      </c>
      <c r="C13" s="42" t="s">
        <v>40</v>
      </c>
    </row>
    <row r="14" spans="2:3" ht="23.25" x14ac:dyDescent="0.3">
      <c r="B14" s="39" t="s">
        <v>105</v>
      </c>
      <c r="C14" s="37" t="s">
        <v>184</v>
      </c>
    </row>
    <row r="15" spans="2:3" ht="23.25" x14ac:dyDescent="0.3">
      <c r="B15" s="39" t="s">
        <v>106</v>
      </c>
      <c r="C15" s="37" t="s">
        <v>185</v>
      </c>
    </row>
    <row r="16" spans="2:3" ht="23.25" x14ac:dyDescent="0.3">
      <c r="B16" s="39" t="s">
        <v>109</v>
      </c>
      <c r="C16" s="37" t="s">
        <v>186</v>
      </c>
    </row>
    <row r="17" spans="2:7" ht="24" thickBot="1" x14ac:dyDescent="0.35">
      <c r="B17" s="40" t="s">
        <v>110</v>
      </c>
      <c r="C17" s="38" t="s">
        <v>187</v>
      </c>
    </row>
    <row r="18" spans="2:7" ht="24" thickTop="1" x14ac:dyDescent="0.3">
      <c r="B18" s="41" t="s">
        <v>42</v>
      </c>
      <c r="C18" s="42" t="s">
        <v>77</v>
      </c>
    </row>
    <row r="19" spans="2:7" ht="23.25" x14ac:dyDescent="0.3">
      <c r="B19" s="39" t="s">
        <v>105</v>
      </c>
      <c r="C19" s="37" t="s">
        <v>178</v>
      </c>
    </row>
    <row r="20" spans="2:7" ht="23.25" x14ac:dyDescent="0.3">
      <c r="B20" s="39" t="s">
        <v>111</v>
      </c>
      <c r="C20" s="37" t="s">
        <v>188</v>
      </c>
    </row>
    <row r="21" spans="2:7" ht="23.25" x14ac:dyDescent="0.3">
      <c r="B21" s="39" t="s">
        <v>109</v>
      </c>
      <c r="C21" s="37" t="s">
        <v>179</v>
      </c>
    </row>
    <row r="22" spans="2:7" ht="23.25" x14ac:dyDescent="0.3">
      <c r="B22" s="39" t="s">
        <v>110</v>
      </c>
      <c r="C22" s="37" t="s">
        <v>189</v>
      </c>
    </row>
    <row r="23" spans="2:7" ht="24" thickBot="1" x14ac:dyDescent="0.35">
      <c r="B23" s="40" t="s">
        <v>37</v>
      </c>
      <c r="C23" s="38" t="s">
        <v>190</v>
      </c>
    </row>
    <row r="24" spans="2:7" ht="21" thickTop="1" x14ac:dyDescent="0.3"/>
    <row r="25" spans="2:7" ht="23.25" x14ac:dyDescent="0.3">
      <c r="B25" t="s">
        <v>169</v>
      </c>
      <c r="E25" s="67"/>
    </row>
    <row r="26" spans="2:7" ht="23.25" x14ac:dyDescent="0.3">
      <c r="B26" s="67" t="s">
        <v>170</v>
      </c>
      <c r="E26" s="67"/>
    </row>
    <row r="27" spans="2:7" x14ac:dyDescent="0.3">
      <c r="B27" t="s">
        <v>171</v>
      </c>
    </row>
    <row r="29" spans="2:7" x14ac:dyDescent="0.3">
      <c r="B29" t="s">
        <v>172</v>
      </c>
    </row>
    <row r="31" spans="2:7" x14ac:dyDescent="0.3">
      <c r="B31" s="150" t="s">
        <v>158</v>
      </c>
      <c r="C31" s="150"/>
      <c r="D31" s="68"/>
      <c r="E31" s="68"/>
      <c r="F31" s="68"/>
      <c r="G31" s="64"/>
    </row>
    <row r="32" spans="2:7" x14ac:dyDescent="0.3">
      <c r="B32" s="150" t="s">
        <v>255</v>
      </c>
      <c r="C32" s="150"/>
      <c r="D32" s="68"/>
      <c r="E32" s="68"/>
      <c r="F32" s="68"/>
      <c r="G32" s="64"/>
    </row>
    <row r="33" spans="2:7" x14ac:dyDescent="0.3">
      <c r="B33" s="150" t="s">
        <v>256</v>
      </c>
      <c r="C33" s="150"/>
      <c r="D33" s="68"/>
      <c r="E33" s="68"/>
      <c r="F33" s="68"/>
      <c r="G33" s="64"/>
    </row>
    <row r="34" spans="2:7" x14ac:dyDescent="0.3">
      <c r="B34" s="150" t="s">
        <v>257</v>
      </c>
      <c r="C34" s="150"/>
      <c r="D34" s="68"/>
      <c r="E34" s="68"/>
      <c r="F34" s="68"/>
      <c r="G34" s="64"/>
    </row>
  </sheetData>
  <sheetProtection sheet="1" objects="1" scenarios="1"/>
  <mergeCells count="5">
    <mergeCell ref="B34:C34"/>
    <mergeCell ref="B33:C33"/>
    <mergeCell ref="B31:C31"/>
    <mergeCell ref="B32:C32"/>
    <mergeCell ref="B2:C2"/>
  </mergeCells>
  <phoneticPr fontId="0" type="noConversion"/>
  <pageMargins left="0.35" right="0.57999999999999996" top="1" bottom="1" header="0.5" footer="0.5"/>
  <pageSetup scale="59" orientation="portrait" r:id="rId1"/>
  <headerFooter alignWithMargins="0"/>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zoomScaleNormal="100" workbookViewId="0">
      <selection activeCell="M34" sqref="M34"/>
    </sheetView>
  </sheetViews>
  <sheetFormatPr defaultRowHeight="20.25" x14ac:dyDescent="0.3"/>
  <cols>
    <col min="1" max="1" width="8.08203125" customWidth="1"/>
    <col min="2" max="2" width="8.4140625" customWidth="1"/>
    <col min="3" max="3" width="3.9140625" customWidth="1"/>
    <col min="4" max="15" width="3.58203125" customWidth="1"/>
    <col min="16" max="16" width="4.25" customWidth="1"/>
    <col min="17" max="17" width="6.1640625" customWidth="1"/>
    <col min="18" max="18" width="6.08203125" customWidth="1"/>
  </cols>
  <sheetData>
    <row r="1" spans="1:18" ht="60" customHeight="1" x14ac:dyDescent="0.3"/>
    <row r="2" spans="1:18" ht="23.25" x14ac:dyDescent="0.35">
      <c r="A2" s="173" t="s">
        <v>115</v>
      </c>
      <c r="B2" s="173"/>
      <c r="C2" s="173"/>
      <c r="D2" s="173"/>
      <c r="E2" s="173"/>
      <c r="F2" s="173"/>
      <c r="G2" s="173"/>
      <c r="H2" s="173"/>
      <c r="I2" s="173"/>
      <c r="J2" s="173"/>
      <c r="K2" s="173"/>
      <c r="L2" s="173"/>
      <c r="M2" s="173"/>
      <c r="N2" s="173"/>
      <c r="O2" s="173"/>
      <c r="P2" s="173"/>
      <c r="Q2" s="173"/>
      <c r="R2" s="173"/>
    </row>
    <row r="3" spans="1:18" ht="17.25" customHeight="1" thickBot="1" x14ac:dyDescent="0.35">
      <c r="A3" s="174" t="s">
        <v>116</v>
      </c>
      <c r="B3" s="174"/>
      <c r="C3" s="174"/>
      <c r="D3" s="174"/>
      <c r="E3" s="174"/>
      <c r="F3" s="174"/>
      <c r="G3" s="174"/>
      <c r="H3" s="174"/>
      <c r="I3" s="174"/>
      <c r="J3" s="174"/>
      <c r="K3" s="174"/>
      <c r="L3" s="174"/>
      <c r="M3" s="174"/>
      <c r="N3" s="174"/>
      <c r="O3" s="174"/>
      <c r="P3" s="174"/>
      <c r="Q3" s="174"/>
      <c r="R3" s="174"/>
    </row>
    <row r="4" spans="1:18" ht="14.1" customHeight="1" thickTop="1" x14ac:dyDescent="0.3">
      <c r="A4" s="43"/>
      <c r="B4" s="44"/>
      <c r="C4" s="44" t="s">
        <v>117</v>
      </c>
      <c r="D4" s="44"/>
      <c r="E4" s="44"/>
      <c r="F4" s="44"/>
      <c r="G4" s="44"/>
      <c r="H4" s="44"/>
      <c r="I4" s="44"/>
      <c r="J4" s="44"/>
      <c r="K4" s="44"/>
      <c r="L4" s="44"/>
      <c r="M4" s="44"/>
      <c r="N4" s="44"/>
      <c r="O4" s="44"/>
      <c r="P4" s="44"/>
      <c r="Q4" s="44"/>
      <c r="R4" s="45"/>
    </row>
    <row r="5" spans="1:18" ht="14.1" customHeight="1" x14ac:dyDescent="0.3">
      <c r="A5" s="46"/>
      <c r="B5" s="47"/>
      <c r="C5" s="47" t="s">
        <v>118</v>
      </c>
      <c r="D5" s="47"/>
      <c r="E5" s="47"/>
      <c r="F5" s="47"/>
      <c r="G5" s="47"/>
      <c r="H5" s="47"/>
      <c r="I5" s="47"/>
      <c r="J5" s="47"/>
      <c r="K5" s="47"/>
      <c r="L5" s="47"/>
      <c r="M5" s="47"/>
      <c r="N5" s="47"/>
      <c r="O5" s="47"/>
      <c r="P5" s="47" t="s">
        <v>119</v>
      </c>
      <c r="Q5" s="47" t="s">
        <v>120</v>
      </c>
      <c r="R5" s="48" t="s">
        <v>121</v>
      </c>
    </row>
    <row r="6" spans="1:18" ht="14.1" customHeight="1" x14ac:dyDescent="0.3">
      <c r="A6" s="49" t="s">
        <v>78</v>
      </c>
      <c r="B6" s="50" t="s">
        <v>122</v>
      </c>
      <c r="C6" s="50" t="s">
        <v>123</v>
      </c>
      <c r="D6" s="50" t="s">
        <v>124</v>
      </c>
      <c r="E6" s="50" t="s">
        <v>125</v>
      </c>
      <c r="F6" s="50" t="s">
        <v>126</v>
      </c>
      <c r="G6" s="50" t="s">
        <v>127</v>
      </c>
      <c r="H6" s="50" t="s">
        <v>128</v>
      </c>
      <c r="I6" s="50" t="s">
        <v>129</v>
      </c>
      <c r="J6" s="50" t="s">
        <v>130</v>
      </c>
      <c r="K6" s="50" t="s">
        <v>131</v>
      </c>
      <c r="L6" s="50" t="s">
        <v>132</v>
      </c>
      <c r="M6" s="50" t="s">
        <v>133</v>
      </c>
      <c r="N6" s="50" t="s">
        <v>134</v>
      </c>
      <c r="O6" s="50" t="s">
        <v>135</v>
      </c>
      <c r="P6" s="50" t="s">
        <v>136</v>
      </c>
      <c r="Q6" s="50" t="s">
        <v>136</v>
      </c>
      <c r="R6" s="51" t="s">
        <v>136</v>
      </c>
    </row>
    <row r="7" spans="1:18" ht="14.1" customHeight="1" x14ac:dyDescent="0.3">
      <c r="A7" s="52" t="s">
        <v>79</v>
      </c>
      <c r="B7" s="53" t="s">
        <v>80</v>
      </c>
      <c r="C7" s="54">
        <v>4.9000000000000004</v>
      </c>
      <c r="D7" s="54">
        <v>2.4300000000000002</v>
      </c>
      <c r="E7" s="54">
        <v>2.36</v>
      </c>
      <c r="F7" s="54">
        <v>3.24</v>
      </c>
      <c r="G7" s="54">
        <v>3.31</v>
      </c>
      <c r="H7" s="54">
        <v>3.64</v>
      </c>
      <c r="I7" s="54">
        <v>3.51</v>
      </c>
      <c r="J7" s="54">
        <v>3.61</v>
      </c>
      <c r="K7" s="54">
        <v>3.42</v>
      </c>
      <c r="L7" s="54">
        <v>3.06</v>
      </c>
      <c r="M7" s="54">
        <v>2.78</v>
      </c>
      <c r="N7" s="54">
        <v>2.78</v>
      </c>
      <c r="O7" s="54">
        <v>2.66</v>
      </c>
      <c r="P7" s="55">
        <f>SUM(D7:O7)</f>
        <v>36.799999999999997</v>
      </c>
      <c r="Q7" s="55">
        <f>SUM(G7:L7)</f>
        <v>20.55</v>
      </c>
      <c r="R7" s="56">
        <f t="shared" ref="R7:R29" si="0">D7+E7+F7+M7+N7+O7</f>
        <v>16.25</v>
      </c>
    </row>
    <row r="8" spans="1:18" ht="14.1" customHeight="1" x14ac:dyDescent="0.3">
      <c r="A8" s="52" t="s">
        <v>81</v>
      </c>
      <c r="B8" s="53" t="s">
        <v>82</v>
      </c>
      <c r="C8" s="54">
        <v>5.9</v>
      </c>
      <c r="D8" s="54">
        <v>3.14</v>
      </c>
      <c r="E8" s="54">
        <v>3</v>
      </c>
      <c r="F8" s="54">
        <v>3.47</v>
      </c>
      <c r="G8" s="54">
        <v>3.31</v>
      </c>
      <c r="H8" s="54">
        <v>4.1100000000000003</v>
      </c>
      <c r="I8" s="54">
        <v>3.63</v>
      </c>
      <c r="J8" s="54">
        <v>3.81</v>
      </c>
      <c r="K8" s="54">
        <v>3.98</v>
      </c>
      <c r="L8" s="54">
        <v>3.47</v>
      </c>
      <c r="M8" s="54">
        <v>3.26</v>
      </c>
      <c r="N8" s="54">
        <v>3.43</v>
      </c>
      <c r="O8" s="54">
        <v>3.39</v>
      </c>
      <c r="P8" s="55">
        <f t="shared" ref="P8:P29" si="1">SUM(D8:O8)</f>
        <v>42</v>
      </c>
      <c r="Q8" s="55">
        <f t="shared" ref="Q8:Q29" si="2">SUM(G8:L8)</f>
        <v>22.31</v>
      </c>
      <c r="R8" s="56">
        <f t="shared" si="0"/>
        <v>19.690000000000001</v>
      </c>
    </row>
    <row r="9" spans="1:18" ht="14.1" customHeight="1" x14ac:dyDescent="0.3">
      <c r="A9" s="52" t="s">
        <v>83</v>
      </c>
      <c r="B9" s="53" t="s">
        <v>137</v>
      </c>
      <c r="C9" s="54">
        <v>5.5</v>
      </c>
      <c r="D9" s="54">
        <v>3.22</v>
      </c>
      <c r="E9" s="54">
        <v>3.06</v>
      </c>
      <c r="F9" s="54">
        <v>3.66</v>
      </c>
      <c r="G9" s="54">
        <v>3.61</v>
      </c>
      <c r="H9" s="54">
        <v>4.4800000000000004</v>
      </c>
      <c r="I9" s="54">
        <v>3.97</v>
      </c>
      <c r="J9" s="54">
        <v>3.97</v>
      </c>
      <c r="K9" s="54">
        <v>4</v>
      </c>
      <c r="L9" s="54">
        <v>3.75</v>
      </c>
      <c r="M9" s="54">
        <v>3.29</v>
      </c>
      <c r="N9" s="54">
        <v>3.77</v>
      </c>
      <c r="O9" s="54">
        <v>3.64</v>
      </c>
      <c r="P9" s="55">
        <f t="shared" si="1"/>
        <v>44.42</v>
      </c>
      <c r="Q9" s="55">
        <f t="shared" si="2"/>
        <v>23.78</v>
      </c>
      <c r="R9" s="56">
        <f t="shared" si="0"/>
        <v>20.64</v>
      </c>
    </row>
    <row r="10" spans="1:18" ht="14.1" customHeight="1" x14ac:dyDescent="0.3">
      <c r="A10" s="52" t="s">
        <v>84</v>
      </c>
      <c r="B10" s="53" t="s">
        <v>138</v>
      </c>
      <c r="C10" s="54">
        <v>6.1</v>
      </c>
      <c r="D10" s="54">
        <v>3.3</v>
      </c>
      <c r="E10" s="54">
        <v>3.06</v>
      </c>
      <c r="F10" s="54">
        <v>3.62</v>
      </c>
      <c r="G10" s="54">
        <v>3.3</v>
      </c>
      <c r="H10" s="54">
        <v>4.16</v>
      </c>
      <c r="I10" s="54">
        <v>3.85</v>
      </c>
      <c r="J10" s="54">
        <v>3.99</v>
      </c>
      <c r="K10" s="54">
        <v>3.93</v>
      </c>
      <c r="L10" s="54">
        <v>3.58</v>
      </c>
      <c r="M10" s="54">
        <v>3.28</v>
      </c>
      <c r="N10" s="54">
        <v>3.42</v>
      </c>
      <c r="O10" s="54">
        <v>3.32</v>
      </c>
      <c r="P10" s="55">
        <f t="shared" si="1"/>
        <v>42.81</v>
      </c>
      <c r="Q10" s="55">
        <f t="shared" si="2"/>
        <v>22.810000000000002</v>
      </c>
      <c r="R10" s="56">
        <f t="shared" si="0"/>
        <v>20</v>
      </c>
    </row>
    <row r="11" spans="1:18" ht="14.1" customHeight="1" x14ac:dyDescent="0.3">
      <c r="A11" s="52" t="s">
        <v>85</v>
      </c>
      <c r="B11" s="53" t="s">
        <v>139</v>
      </c>
      <c r="C11" s="54">
        <v>6</v>
      </c>
      <c r="D11" s="54">
        <v>3.44</v>
      </c>
      <c r="E11" s="54">
        <v>3.06</v>
      </c>
      <c r="F11" s="54">
        <v>3.67</v>
      </c>
      <c r="G11" s="54">
        <v>3.36</v>
      </c>
      <c r="H11" s="54">
        <v>4</v>
      </c>
      <c r="I11" s="54">
        <v>3.72</v>
      </c>
      <c r="J11" s="54">
        <v>3.89</v>
      </c>
      <c r="K11" s="54">
        <v>4.3</v>
      </c>
      <c r="L11" s="54">
        <v>3.6</v>
      </c>
      <c r="M11" s="54">
        <v>3.16</v>
      </c>
      <c r="N11" s="54">
        <v>3.31</v>
      </c>
      <c r="O11" s="54">
        <v>3.51</v>
      </c>
      <c r="P11" s="55">
        <f t="shared" si="1"/>
        <v>43.02</v>
      </c>
      <c r="Q11" s="55">
        <f t="shared" si="2"/>
        <v>22.87</v>
      </c>
      <c r="R11" s="56">
        <f t="shared" si="0"/>
        <v>20.149999999999999</v>
      </c>
    </row>
    <row r="12" spans="1:18" ht="14.1" customHeight="1" x14ac:dyDescent="0.3">
      <c r="A12" s="52" t="s">
        <v>86</v>
      </c>
      <c r="B12" s="53" t="s">
        <v>140</v>
      </c>
      <c r="C12" s="54">
        <v>5.4</v>
      </c>
      <c r="D12" s="54">
        <v>2.97</v>
      </c>
      <c r="E12" s="54">
        <v>2.77</v>
      </c>
      <c r="F12" s="54">
        <v>3.42</v>
      </c>
      <c r="G12" s="54">
        <v>3.48</v>
      </c>
      <c r="H12" s="54">
        <v>4.2300000000000004</v>
      </c>
      <c r="I12" s="54">
        <v>3.93</v>
      </c>
      <c r="J12" s="54">
        <v>3.59</v>
      </c>
      <c r="K12" s="54">
        <v>3.46</v>
      </c>
      <c r="L12" s="54">
        <v>3.62</v>
      </c>
      <c r="M12" s="54">
        <v>3.27</v>
      </c>
      <c r="N12" s="54">
        <v>3.47</v>
      </c>
      <c r="O12" s="54">
        <v>3.31</v>
      </c>
      <c r="P12" s="55">
        <f t="shared" si="1"/>
        <v>41.52</v>
      </c>
      <c r="Q12" s="55">
        <f t="shared" si="2"/>
        <v>22.310000000000002</v>
      </c>
      <c r="R12" s="56">
        <f t="shared" si="0"/>
        <v>19.21</v>
      </c>
    </row>
    <row r="13" spans="1:18" ht="14.1" customHeight="1" x14ac:dyDescent="0.3">
      <c r="A13" s="52" t="s">
        <v>89</v>
      </c>
      <c r="B13" s="53" t="s">
        <v>141</v>
      </c>
      <c r="C13" s="54">
        <v>5.6</v>
      </c>
      <c r="D13" s="54">
        <v>3.15</v>
      </c>
      <c r="E13" s="54">
        <v>2.84</v>
      </c>
      <c r="F13" s="54">
        <v>3.43</v>
      </c>
      <c r="G13" s="54">
        <v>3.59</v>
      </c>
      <c r="H13" s="54">
        <v>4.0999999999999996</v>
      </c>
      <c r="I13" s="54">
        <v>4.03</v>
      </c>
      <c r="J13" s="54">
        <v>4.18</v>
      </c>
      <c r="K13" s="54">
        <v>4.0199999999999996</v>
      </c>
      <c r="L13" s="54">
        <v>3.75</v>
      </c>
      <c r="M13" s="54">
        <v>3.17</v>
      </c>
      <c r="N13" s="54">
        <v>3.47</v>
      </c>
      <c r="O13" s="54">
        <v>3.61</v>
      </c>
      <c r="P13" s="55">
        <f t="shared" si="1"/>
        <v>43.34</v>
      </c>
      <c r="Q13" s="55">
        <f t="shared" si="2"/>
        <v>23.669999999999998</v>
      </c>
      <c r="R13" s="56">
        <f t="shared" si="0"/>
        <v>19.669999999999998</v>
      </c>
    </row>
    <row r="14" spans="1:18" ht="14.1" customHeight="1" x14ac:dyDescent="0.3">
      <c r="A14" s="52" t="s">
        <v>88</v>
      </c>
      <c r="B14" s="53" t="s">
        <v>142</v>
      </c>
      <c r="C14" s="54">
        <v>6</v>
      </c>
      <c r="D14" s="54">
        <v>3.12</v>
      </c>
      <c r="E14" s="54">
        <v>2.95</v>
      </c>
      <c r="F14" s="54">
        <v>3.52</v>
      </c>
      <c r="G14" s="54">
        <v>3.17</v>
      </c>
      <c r="H14" s="54">
        <v>4</v>
      </c>
      <c r="I14" s="54">
        <v>3.76</v>
      </c>
      <c r="J14" s="54">
        <v>3.96</v>
      </c>
      <c r="K14" s="54">
        <v>4.12</v>
      </c>
      <c r="L14" s="54">
        <v>3.65</v>
      </c>
      <c r="M14" s="54">
        <v>3.28</v>
      </c>
      <c r="N14" s="54">
        <v>3.39</v>
      </c>
      <c r="O14" s="54">
        <v>3.27</v>
      </c>
      <c r="P14" s="55">
        <f t="shared" si="1"/>
        <v>42.190000000000005</v>
      </c>
      <c r="Q14" s="55">
        <f t="shared" si="2"/>
        <v>22.66</v>
      </c>
      <c r="R14" s="56">
        <f t="shared" si="0"/>
        <v>19.529999999999998</v>
      </c>
    </row>
    <row r="15" spans="1:18" ht="14.1" customHeight="1" x14ac:dyDescent="0.3">
      <c r="A15" s="52" t="s">
        <v>90</v>
      </c>
      <c r="B15" s="53" t="s">
        <v>91</v>
      </c>
      <c r="C15" s="54">
        <v>6.2</v>
      </c>
      <c r="D15" s="54">
        <v>3.59</v>
      </c>
      <c r="E15" s="54">
        <v>3.3</v>
      </c>
      <c r="F15" s="54">
        <v>3.84</v>
      </c>
      <c r="G15" s="54">
        <v>3.33</v>
      </c>
      <c r="H15" s="54">
        <v>3.79</v>
      </c>
      <c r="I15" s="54">
        <v>3.62</v>
      </c>
      <c r="J15" s="54">
        <v>4.1100000000000003</v>
      </c>
      <c r="K15" s="54">
        <v>4.63</v>
      </c>
      <c r="L15" s="54">
        <v>3.55</v>
      </c>
      <c r="M15" s="54">
        <v>3.07</v>
      </c>
      <c r="N15" s="54">
        <v>3.28</v>
      </c>
      <c r="O15" s="54">
        <v>3.51</v>
      </c>
      <c r="P15" s="55">
        <f t="shared" si="1"/>
        <v>43.62</v>
      </c>
      <c r="Q15" s="55">
        <f t="shared" si="2"/>
        <v>23.03</v>
      </c>
      <c r="R15" s="56">
        <f t="shared" si="0"/>
        <v>20.590000000000003</v>
      </c>
    </row>
    <row r="16" spans="1:18" ht="14.1" customHeight="1" x14ac:dyDescent="0.3">
      <c r="A16" s="52" t="s">
        <v>87</v>
      </c>
      <c r="B16" s="53" t="s">
        <v>87</v>
      </c>
      <c r="C16" s="54">
        <v>5.4</v>
      </c>
      <c r="D16" s="54">
        <v>2.84</v>
      </c>
      <c r="E16" s="54">
        <v>2.75</v>
      </c>
      <c r="F16" s="54">
        <v>3.34</v>
      </c>
      <c r="G16" s="54">
        <v>3.47</v>
      </c>
      <c r="H16" s="54">
        <v>4.21</v>
      </c>
      <c r="I16" s="54">
        <v>3.97</v>
      </c>
      <c r="J16" s="54">
        <v>3.54</v>
      </c>
      <c r="K16" s="54">
        <v>3.43</v>
      </c>
      <c r="L16" s="54">
        <v>3.6</v>
      </c>
      <c r="M16" s="54">
        <v>3.37</v>
      </c>
      <c r="N16" s="54">
        <v>3.46</v>
      </c>
      <c r="O16" s="54">
        <v>3.13</v>
      </c>
      <c r="P16" s="55">
        <f t="shared" si="1"/>
        <v>41.11</v>
      </c>
      <c r="Q16" s="55">
        <f t="shared" si="2"/>
        <v>22.220000000000002</v>
      </c>
      <c r="R16" s="56">
        <f t="shared" si="0"/>
        <v>18.89</v>
      </c>
    </row>
    <row r="17" spans="1:18" ht="14.1" customHeight="1" x14ac:dyDescent="0.3">
      <c r="A17" s="52" t="s">
        <v>92</v>
      </c>
      <c r="B17" s="53" t="s">
        <v>143</v>
      </c>
      <c r="C17" s="54">
        <v>4.8</v>
      </c>
      <c r="D17" s="54">
        <v>3.11</v>
      </c>
      <c r="E17" s="54">
        <v>2.92</v>
      </c>
      <c r="F17" s="54">
        <v>3.97</v>
      </c>
      <c r="G17" s="54">
        <v>4.08</v>
      </c>
      <c r="H17" s="54">
        <v>4.42</v>
      </c>
      <c r="I17" s="54">
        <v>4.13</v>
      </c>
      <c r="J17" s="54">
        <v>4.74</v>
      </c>
      <c r="K17" s="54">
        <v>3.97</v>
      </c>
      <c r="L17" s="54">
        <v>3.39</v>
      </c>
      <c r="M17" s="54">
        <v>3.13</v>
      </c>
      <c r="N17" s="54">
        <v>3.42</v>
      </c>
      <c r="O17" s="54">
        <v>3.54</v>
      </c>
      <c r="P17" s="55">
        <f t="shared" si="1"/>
        <v>44.82</v>
      </c>
      <c r="Q17" s="55">
        <f t="shared" si="2"/>
        <v>24.729999999999997</v>
      </c>
      <c r="R17" s="56">
        <f t="shared" si="0"/>
        <v>20.089999999999996</v>
      </c>
    </row>
    <row r="18" spans="1:18" ht="14.1" customHeight="1" x14ac:dyDescent="0.3">
      <c r="A18" s="52" t="s">
        <v>93</v>
      </c>
      <c r="B18" s="53" t="s">
        <v>144</v>
      </c>
      <c r="C18" s="54">
        <v>5.5</v>
      </c>
      <c r="D18" s="54">
        <v>3.2</v>
      </c>
      <c r="E18" s="54">
        <v>2.89</v>
      </c>
      <c r="F18" s="54">
        <v>3.5</v>
      </c>
      <c r="G18" s="54">
        <v>3.7</v>
      </c>
      <c r="H18" s="54">
        <v>4.32</v>
      </c>
      <c r="I18" s="54">
        <v>4.1900000000000004</v>
      </c>
      <c r="J18" s="54">
        <v>4.18</v>
      </c>
      <c r="K18" s="54">
        <v>4.2699999999999996</v>
      </c>
      <c r="L18" s="54">
        <v>3.83</v>
      </c>
      <c r="M18" s="54">
        <v>3.2</v>
      </c>
      <c r="N18" s="54">
        <v>3.68</v>
      </c>
      <c r="O18" s="54">
        <v>3.64</v>
      </c>
      <c r="P18" s="55">
        <f t="shared" si="1"/>
        <v>44.6</v>
      </c>
      <c r="Q18" s="55">
        <f t="shared" si="2"/>
        <v>24.490000000000002</v>
      </c>
      <c r="R18" s="56">
        <f t="shared" si="0"/>
        <v>20.11</v>
      </c>
    </row>
    <row r="19" spans="1:18" ht="14.1" customHeight="1" x14ac:dyDescent="0.3">
      <c r="A19" s="52" t="s">
        <v>94</v>
      </c>
      <c r="B19" s="53" t="s">
        <v>145</v>
      </c>
      <c r="C19" s="54">
        <v>5.6</v>
      </c>
      <c r="D19" s="54">
        <v>3.01</v>
      </c>
      <c r="E19" s="54">
        <v>2.95</v>
      </c>
      <c r="F19" s="54">
        <v>3.55</v>
      </c>
      <c r="G19" s="54">
        <v>3.39</v>
      </c>
      <c r="H19" s="54">
        <v>4.3499999999999996</v>
      </c>
      <c r="I19" s="54">
        <v>3.83</v>
      </c>
      <c r="J19" s="54">
        <v>3.73</v>
      </c>
      <c r="K19" s="54">
        <v>3.81</v>
      </c>
      <c r="L19" s="54">
        <v>3.61</v>
      </c>
      <c r="M19" s="54">
        <v>3.32</v>
      </c>
      <c r="N19" s="54">
        <v>3.57</v>
      </c>
      <c r="O19" s="54">
        <v>3.41</v>
      </c>
      <c r="P19" s="55">
        <f t="shared" si="1"/>
        <v>42.53</v>
      </c>
      <c r="Q19" s="55">
        <f t="shared" si="2"/>
        <v>22.72</v>
      </c>
      <c r="R19" s="56">
        <f t="shared" si="0"/>
        <v>19.809999999999999</v>
      </c>
    </row>
    <row r="20" spans="1:18" ht="14.1" customHeight="1" x14ac:dyDescent="0.3">
      <c r="A20" s="52" t="s">
        <v>95</v>
      </c>
      <c r="B20" s="53" t="s">
        <v>146</v>
      </c>
      <c r="C20" s="54">
        <v>5.8</v>
      </c>
      <c r="D20" s="54">
        <v>3.2</v>
      </c>
      <c r="E20" s="54">
        <v>2.98</v>
      </c>
      <c r="F20" s="54">
        <v>3.57</v>
      </c>
      <c r="G20" s="54">
        <v>3.32</v>
      </c>
      <c r="H20" s="54">
        <v>4.0199999999999996</v>
      </c>
      <c r="I20" s="54">
        <v>4.1100000000000003</v>
      </c>
      <c r="J20" s="54">
        <v>3.79</v>
      </c>
      <c r="K20" s="54">
        <v>3.99</v>
      </c>
      <c r="L20" s="54">
        <v>3.66</v>
      </c>
      <c r="M20" s="54">
        <v>3.16</v>
      </c>
      <c r="N20" s="54">
        <v>3.36</v>
      </c>
      <c r="O20" s="54">
        <v>3.67</v>
      </c>
      <c r="P20" s="55">
        <f t="shared" si="1"/>
        <v>42.83</v>
      </c>
      <c r="Q20" s="55">
        <f t="shared" si="2"/>
        <v>22.889999999999997</v>
      </c>
      <c r="R20" s="56">
        <f t="shared" si="0"/>
        <v>19.939999999999998</v>
      </c>
    </row>
    <row r="21" spans="1:18" ht="14.1" customHeight="1" x14ac:dyDescent="0.3">
      <c r="A21" s="52" t="s">
        <v>96</v>
      </c>
      <c r="B21" s="53" t="s">
        <v>147</v>
      </c>
      <c r="C21" s="54">
        <v>5.6</v>
      </c>
      <c r="D21" s="54">
        <v>2.81</v>
      </c>
      <c r="E21" s="54">
        <v>2.79</v>
      </c>
      <c r="F21" s="54">
        <v>3.34</v>
      </c>
      <c r="G21" s="54">
        <v>3.24</v>
      </c>
      <c r="H21" s="54">
        <v>4.21</v>
      </c>
      <c r="I21" s="54">
        <v>3.81</v>
      </c>
      <c r="J21" s="54">
        <v>3.72</v>
      </c>
      <c r="K21" s="54">
        <v>3.81</v>
      </c>
      <c r="L21" s="54">
        <v>3.58</v>
      </c>
      <c r="M21" s="54">
        <v>3.27</v>
      </c>
      <c r="N21" s="54">
        <v>3.39</v>
      </c>
      <c r="O21" s="54">
        <v>3.15</v>
      </c>
      <c r="P21" s="55">
        <f t="shared" si="1"/>
        <v>41.12</v>
      </c>
      <c r="Q21" s="55">
        <f t="shared" si="2"/>
        <v>22.369999999999997</v>
      </c>
      <c r="R21" s="56">
        <f t="shared" si="0"/>
        <v>18.75</v>
      </c>
    </row>
    <row r="22" spans="1:18" ht="14.1" customHeight="1" x14ac:dyDescent="0.3">
      <c r="A22" s="52" t="s">
        <v>148</v>
      </c>
      <c r="B22" s="53" t="s">
        <v>149</v>
      </c>
      <c r="C22" s="54">
        <v>5.9</v>
      </c>
      <c r="D22" s="54">
        <v>3.04</v>
      </c>
      <c r="E22" s="54">
        <v>2.84</v>
      </c>
      <c r="F22" s="54">
        <v>3.37</v>
      </c>
      <c r="G22" s="54">
        <v>3.27</v>
      </c>
      <c r="H22" s="54">
        <v>4.18</v>
      </c>
      <c r="I22" s="54">
        <v>3.75</v>
      </c>
      <c r="J22" s="54">
        <v>3.99</v>
      </c>
      <c r="K22" s="54">
        <v>4.08</v>
      </c>
      <c r="L22" s="54">
        <v>3.57</v>
      </c>
      <c r="M22" s="54">
        <v>3.32</v>
      </c>
      <c r="N22" s="54">
        <v>3.39</v>
      </c>
      <c r="O22" s="54">
        <v>3.28</v>
      </c>
      <c r="P22" s="55">
        <f t="shared" si="1"/>
        <v>42.08</v>
      </c>
      <c r="Q22" s="55">
        <f t="shared" si="2"/>
        <v>22.84</v>
      </c>
      <c r="R22" s="56">
        <f t="shared" si="0"/>
        <v>19.240000000000002</v>
      </c>
    </row>
    <row r="23" spans="1:18" ht="14.1" customHeight="1" x14ac:dyDescent="0.3">
      <c r="A23" s="52" t="s">
        <v>150</v>
      </c>
      <c r="B23" s="53" t="s">
        <v>151</v>
      </c>
      <c r="C23" s="54">
        <v>5.9</v>
      </c>
      <c r="D23" s="54">
        <v>3.32</v>
      </c>
      <c r="E23" s="54">
        <v>2.99</v>
      </c>
      <c r="F23" s="54">
        <v>3.56</v>
      </c>
      <c r="G23" s="54">
        <v>3.31</v>
      </c>
      <c r="H23" s="54">
        <v>4.01</v>
      </c>
      <c r="I23" s="54">
        <v>3.92</v>
      </c>
      <c r="J23" s="54">
        <v>3.79</v>
      </c>
      <c r="K23" s="54">
        <v>3.97</v>
      </c>
      <c r="L23" s="54">
        <v>3.6</v>
      </c>
      <c r="M23" s="54">
        <v>3.17</v>
      </c>
      <c r="N23" s="54">
        <v>3.36</v>
      </c>
      <c r="O23" s="54">
        <v>3.62</v>
      </c>
      <c r="P23" s="55">
        <f t="shared" si="1"/>
        <v>42.62</v>
      </c>
      <c r="Q23" s="55">
        <f t="shared" si="2"/>
        <v>22.6</v>
      </c>
      <c r="R23" s="56">
        <f t="shared" si="0"/>
        <v>20.020000000000003</v>
      </c>
    </row>
    <row r="24" spans="1:18" ht="14.1" customHeight="1" x14ac:dyDescent="0.3">
      <c r="A24" s="52" t="s">
        <v>97</v>
      </c>
      <c r="B24" s="53" t="s">
        <v>152</v>
      </c>
      <c r="C24" s="54">
        <v>6.4</v>
      </c>
      <c r="D24" s="54">
        <v>3.42</v>
      </c>
      <c r="E24" s="54">
        <v>3.26</v>
      </c>
      <c r="F24" s="54">
        <v>3.94</v>
      </c>
      <c r="G24" s="54">
        <v>3.12</v>
      </c>
      <c r="H24" s="54">
        <v>3.36</v>
      </c>
      <c r="I24" s="54">
        <v>3.27</v>
      </c>
      <c r="J24" s="54">
        <v>3.94</v>
      </c>
      <c r="K24" s="54">
        <v>4.76</v>
      </c>
      <c r="L24" s="54">
        <v>3.47</v>
      </c>
      <c r="M24" s="54">
        <v>3.13</v>
      </c>
      <c r="N24" s="54">
        <v>3.08</v>
      </c>
      <c r="O24" s="54">
        <v>3.24</v>
      </c>
      <c r="P24" s="55">
        <f t="shared" si="1"/>
        <v>41.99</v>
      </c>
      <c r="Q24" s="55">
        <f t="shared" si="2"/>
        <v>21.919999999999998</v>
      </c>
      <c r="R24" s="56">
        <f t="shared" si="0"/>
        <v>20.07</v>
      </c>
    </row>
    <row r="25" spans="1:18" ht="14.1" customHeight="1" x14ac:dyDescent="0.3">
      <c r="A25" s="52" t="s">
        <v>153</v>
      </c>
      <c r="B25" s="53" t="s">
        <v>154</v>
      </c>
      <c r="C25" s="54">
        <v>6.2</v>
      </c>
      <c r="D25" s="54">
        <v>3.33</v>
      </c>
      <c r="E25" s="54">
        <v>3.14</v>
      </c>
      <c r="F25" s="54">
        <v>3.74</v>
      </c>
      <c r="G25" s="54">
        <v>3.22</v>
      </c>
      <c r="H25" s="54">
        <v>4.1100000000000003</v>
      </c>
      <c r="I25" s="54">
        <v>3.81</v>
      </c>
      <c r="J25" s="54">
        <v>4.12</v>
      </c>
      <c r="K25" s="54">
        <v>4.04</v>
      </c>
      <c r="L25" s="54">
        <v>3.68</v>
      </c>
      <c r="M25" s="54">
        <v>3.28</v>
      </c>
      <c r="N25" s="54">
        <v>3.37</v>
      </c>
      <c r="O25" s="54">
        <v>3.3</v>
      </c>
      <c r="P25" s="55">
        <f t="shared" si="1"/>
        <v>43.14</v>
      </c>
      <c r="Q25" s="55">
        <f t="shared" si="2"/>
        <v>22.98</v>
      </c>
      <c r="R25" s="56">
        <f t="shared" si="0"/>
        <v>20.16</v>
      </c>
    </row>
    <row r="26" spans="1:18" ht="14.1" customHeight="1" x14ac:dyDescent="0.3">
      <c r="A26" s="52" t="s">
        <v>98</v>
      </c>
      <c r="B26" s="53" t="s">
        <v>155</v>
      </c>
      <c r="C26" s="54">
        <v>6</v>
      </c>
      <c r="D26" s="54">
        <v>3.51</v>
      </c>
      <c r="E26" s="54">
        <v>3.17</v>
      </c>
      <c r="F26" s="54">
        <v>3.72</v>
      </c>
      <c r="G26" s="54">
        <v>3.36</v>
      </c>
      <c r="H26" s="54">
        <v>4.07</v>
      </c>
      <c r="I26" s="54">
        <v>3.68</v>
      </c>
      <c r="J26" s="54">
        <v>3.97</v>
      </c>
      <c r="K26" s="54">
        <v>4.25</v>
      </c>
      <c r="L26" s="54">
        <v>3.55</v>
      </c>
      <c r="M26" s="54">
        <v>3.14</v>
      </c>
      <c r="N26" s="54">
        <v>3.38</v>
      </c>
      <c r="O26" s="54">
        <v>3.6</v>
      </c>
      <c r="P26" s="55">
        <f t="shared" si="1"/>
        <v>43.4</v>
      </c>
      <c r="Q26" s="55">
        <f t="shared" si="2"/>
        <v>22.88</v>
      </c>
      <c r="R26" s="56">
        <f t="shared" si="0"/>
        <v>20.520000000000003</v>
      </c>
    </row>
    <row r="27" spans="1:18" ht="14.1" customHeight="1" x14ac:dyDescent="0.3">
      <c r="A27" s="52" t="s">
        <v>99</v>
      </c>
      <c r="B27" s="53" t="s">
        <v>100</v>
      </c>
      <c r="C27" s="54">
        <v>5.0999999999999996</v>
      </c>
      <c r="D27" s="54">
        <v>2.5499999999999998</v>
      </c>
      <c r="E27" s="54">
        <v>2.5</v>
      </c>
      <c r="F27" s="54">
        <v>3.2</v>
      </c>
      <c r="G27" s="54">
        <v>3.32</v>
      </c>
      <c r="H27" s="54">
        <v>3.84</v>
      </c>
      <c r="I27" s="54">
        <v>3.71</v>
      </c>
      <c r="J27" s="54">
        <v>3.51</v>
      </c>
      <c r="K27" s="54">
        <v>3.38</v>
      </c>
      <c r="L27" s="54">
        <v>3.17</v>
      </c>
      <c r="M27" s="54">
        <v>3.19</v>
      </c>
      <c r="N27" s="54">
        <v>3.19</v>
      </c>
      <c r="O27" s="54">
        <v>2.82</v>
      </c>
      <c r="P27" s="55">
        <f t="shared" si="1"/>
        <v>38.379999999999995</v>
      </c>
      <c r="Q27" s="55">
        <f t="shared" si="2"/>
        <v>20.93</v>
      </c>
      <c r="R27" s="56">
        <f t="shared" si="0"/>
        <v>17.45</v>
      </c>
    </row>
    <row r="28" spans="1:18" ht="14.1" customHeight="1" x14ac:dyDescent="0.3">
      <c r="A28" s="52" t="s">
        <v>101</v>
      </c>
      <c r="B28" s="53" t="s">
        <v>102</v>
      </c>
      <c r="C28" s="54">
        <v>6.3</v>
      </c>
      <c r="D28" s="54">
        <v>3.65</v>
      </c>
      <c r="E28" s="54">
        <v>3.41</v>
      </c>
      <c r="F28" s="54">
        <v>4.05</v>
      </c>
      <c r="G28" s="54">
        <v>3.28</v>
      </c>
      <c r="H28" s="54">
        <v>3.53</v>
      </c>
      <c r="I28" s="54">
        <v>3.56</v>
      </c>
      <c r="J28" s="54">
        <v>4.0599999999999996</v>
      </c>
      <c r="K28" s="54">
        <v>5.0599999999999996</v>
      </c>
      <c r="L28" s="54">
        <v>3.58</v>
      </c>
      <c r="M28" s="54">
        <v>3.22</v>
      </c>
      <c r="N28" s="54">
        <v>3.15</v>
      </c>
      <c r="O28" s="54">
        <v>3.48</v>
      </c>
      <c r="P28" s="55">
        <f t="shared" si="1"/>
        <v>44.029999999999987</v>
      </c>
      <c r="Q28" s="55">
        <f t="shared" si="2"/>
        <v>23.07</v>
      </c>
      <c r="R28" s="56">
        <f t="shared" si="0"/>
        <v>20.96</v>
      </c>
    </row>
    <row r="29" spans="1:18" ht="14.1" customHeight="1" thickBot="1" x14ac:dyDescent="0.35">
      <c r="A29" s="57" t="s">
        <v>103</v>
      </c>
      <c r="B29" s="58" t="s">
        <v>104</v>
      </c>
      <c r="C29" s="59">
        <v>6.4</v>
      </c>
      <c r="D29" s="59">
        <v>3.7</v>
      </c>
      <c r="E29" s="59">
        <v>3.47</v>
      </c>
      <c r="F29" s="59">
        <v>4.16</v>
      </c>
      <c r="G29" s="59">
        <v>3.23</v>
      </c>
      <c r="H29" s="59">
        <v>3.51</v>
      </c>
      <c r="I29" s="59">
        <v>3.41</v>
      </c>
      <c r="J29" s="59">
        <v>4.04</v>
      </c>
      <c r="K29" s="59">
        <v>5.15</v>
      </c>
      <c r="L29" s="59">
        <v>3.38</v>
      </c>
      <c r="M29" s="59">
        <v>3.22</v>
      </c>
      <c r="N29" s="59">
        <v>3.18</v>
      </c>
      <c r="O29" s="59">
        <v>3.43</v>
      </c>
      <c r="P29" s="60">
        <f t="shared" si="1"/>
        <v>43.88</v>
      </c>
      <c r="Q29" s="60">
        <f t="shared" si="2"/>
        <v>22.720000000000002</v>
      </c>
      <c r="R29" s="61">
        <f t="shared" si="0"/>
        <v>21.16</v>
      </c>
    </row>
    <row r="30" spans="1:18" ht="21" thickTop="1" x14ac:dyDescent="0.3"/>
    <row r="31" spans="1:18" x14ac:dyDescent="0.3">
      <c r="E31" s="64"/>
      <c r="F31" s="64"/>
      <c r="G31" s="64"/>
      <c r="H31" s="64" t="s">
        <v>158</v>
      </c>
      <c r="I31" s="64"/>
    </row>
    <row r="32" spans="1:18" x14ac:dyDescent="0.3">
      <c r="E32" s="64"/>
      <c r="F32" s="64"/>
      <c r="G32" s="64"/>
      <c r="H32" s="64" t="s">
        <v>255</v>
      </c>
      <c r="I32" s="64"/>
    </row>
    <row r="33" spans="5:9" x14ac:dyDescent="0.3">
      <c r="E33" s="64"/>
      <c r="F33" s="64"/>
      <c r="G33" s="64"/>
      <c r="H33" s="64" t="s">
        <v>256</v>
      </c>
      <c r="I33" s="64"/>
    </row>
    <row r="34" spans="5:9" x14ac:dyDescent="0.3">
      <c r="E34" s="64"/>
      <c r="F34" s="64"/>
      <c r="G34" s="64"/>
      <c r="H34" s="64" t="s">
        <v>257</v>
      </c>
      <c r="I34" s="64"/>
    </row>
  </sheetData>
  <sheetProtection sheet="1" objects="1" scenarios="1"/>
  <mergeCells count="2">
    <mergeCell ref="A2:R2"/>
    <mergeCell ref="A3:R3"/>
  </mergeCells>
  <phoneticPr fontId="0" type="noConversion"/>
  <pageMargins left="0.75" right="0.75" top="1" bottom="1" header="0.5" footer="0.5"/>
  <pageSetup scale="8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80" zoomScaleNormal="80" workbookViewId="0">
      <selection activeCell="A6" sqref="A6:F6"/>
    </sheetView>
  </sheetViews>
  <sheetFormatPr defaultRowHeight="20.25" x14ac:dyDescent="0.3"/>
  <sheetData>
    <row r="1" spans="1:12" x14ac:dyDescent="0.3">
      <c r="A1" s="175" t="s">
        <v>262</v>
      </c>
      <c r="B1" s="175"/>
      <c r="C1" s="175"/>
      <c r="D1" s="175"/>
      <c r="E1" s="175"/>
      <c r="F1" s="175"/>
    </row>
    <row r="2" spans="1:12" x14ac:dyDescent="0.3">
      <c r="A2" s="175" t="s">
        <v>196</v>
      </c>
      <c r="B2" s="175"/>
      <c r="C2" s="175"/>
      <c r="D2" s="175"/>
      <c r="E2" s="175"/>
      <c r="F2" s="175"/>
    </row>
    <row r="3" spans="1:12" x14ac:dyDescent="0.3">
      <c r="A3" s="177" t="s">
        <v>198</v>
      </c>
      <c r="B3" s="177"/>
      <c r="C3" s="177"/>
      <c r="D3" s="177"/>
      <c r="E3" s="177"/>
      <c r="F3" s="177"/>
    </row>
    <row r="4" spans="1:12" ht="99" customHeight="1" x14ac:dyDescent="0.3">
      <c r="A4" s="176" t="s">
        <v>200</v>
      </c>
      <c r="B4" s="176"/>
      <c r="C4" s="176"/>
      <c r="D4" s="176"/>
      <c r="E4" s="176"/>
      <c r="F4" s="176"/>
      <c r="G4" s="94"/>
      <c r="H4" s="94"/>
    </row>
    <row r="5" spans="1:12" x14ac:dyDescent="0.3">
      <c r="A5" s="175" t="s">
        <v>261</v>
      </c>
      <c r="B5" s="175"/>
      <c r="C5" s="175"/>
      <c r="D5" s="175"/>
      <c r="E5" s="175"/>
      <c r="F5" s="175"/>
    </row>
    <row r="6" spans="1:12" s="96" customFormat="1" ht="97.5" customHeight="1" x14ac:dyDescent="0.3">
      <c r="A6" s="176" t="s">
        <v>263</v>
      </c>
      <c r="B6" s="176"/>
      <c r="C6" s="176"/>
      <c r="D6" s="176"/>
      <c r="E6" s="176"/>
      <c r="F6" s="176"/>
      <c r="G6" s="181"/>
      <c r="H6" s="181"/>
      <c r="I6" s="181"/>
      <c r="J6" s="181"/>
      <c r="K6" s="181"/>
      <c r="L6" s="181"/>
    </row>
    <row r="7" spans="1:12" x14ac:dyDescent="0.3">
      <c r="A7" s="175" t="s">
        <v>197</v>
      </c>
      <c r="B7" s="175"/>
      <c r="C7" s="175"/>
      <c r="D7" s="175"/>
      <c r="E7" s="175"/>
      <c r="F7" s="175"/>
    </row>
    <row r="8" spans="1:12" s="97" customFormat="1" ht="49.9" customHeight="1" x14ac:dyDescent="0.3">
      <c r="A8" s="176" t="s">
        <v>194</v>
      </c>
      <c r="B8" s="176"/>
      <c r="C8" s="176"/>
      <c r="D8" s="176"/>
      <c r="E8" s="176"/>
      <c r="F8" s="176"/>
    </row>
    <row r="9" spans="1:12" x14ac:dyDescent="0.3">
      <c r="A9" s="175" t="s">
        <v>199</v>
      </c>
      <c r="B9" s="175"/>
      <c r="C9" s="175"/>
      <c r="D9" s="175"/>
      <c r="E9" s="175"/>
      <c r="F9" s="175"/>
    </row>
    <row r="10" spans="1:12" ht="82.5" customHeight="1" x14ac:dyDescent="0.3">
      <c r="A10" s="176" t="s">
        <v>195</v>
      </c>
      <c r="B10" s="176"/>
      <c r="C10" s="176"/>
      <c r="D10" s="176"/>
      <c r="E10" s="176"/>
      <c r="F10" s="176"/>
    </row>
    <row r="11" spans="1:12" x14ac:dyDescent="0.3">
      <c r="A11" s="95"/>
    </row>
    <row r="12" spans="1:12" x14ac:dyDescent="0.3">
      <c r="A12" s="95"/>
    </row>
  </sheetData>
  <sheetProtection sheet="1"/>
  <mergeCells count="10">
    <mergeCell ref="A10:F10"/>
    <mergeCell ref="A2:F2"/>
    <mergeCell ref="A4:F4"/>
    <mergeCell ref="A3:F3"/>
    <mergeCell ref="A5:F5"/>
    <mergeCell ref="A1:F1"/>
    <mergeCell ref="A6:F6"/>
    <mergeCell ref="A7:F7"/>
    <mergeCell ref="A8:F8"/>
    <mergeCell ref="A9:F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Calculation</vt:lpstr>
      <vt:lpstr>Table 1</vt:lpstr>
      <vt:lpstr>Table 2</vt:lpstr>
      <vt:lpstr>Table 3</vt:lpstr>
      <vt:lpstr>Help</vt:lpstr>
      <vt:lpstr>Calculation!Print_Area</vt:lpstr>
      <vt:lpstr>'Table 1'!Print_Area</vt:lpstr>
      <vt:lpstr>'Table 2'!Print_Area</vt:lpstr>
    </vt:vector>
  </TitlesOfParts>
  <Company>umcp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agnr</dc:creator>
  <cp:lastModifiedBy>bkalmbac</cp:lastModifiedBy>
  <cp:lastPrinted>2018-08-23T16:58:39Z</cp:lastPrinted>
  <dcterms:created xsi:type="dcterms:W3CDTF">2003-03-07T18:19:37Z</dcterms:created>
  <dcterms:modified xsi:type="dcterms:W3CDTF">2018-08-23T18:18:14Z</dcterms:modified>
</cp:coreProperties>
</file>